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xml"/>
  <Override PartName="/xl/ctrlProps/ctrlProp11.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4.xml" ContentType="application/vnd.openxmlformats-officedocument.drawing+xml"/>
  <Override PartName="/xl/ctrlProps/ctrlProp12.xml" ContentType="application/vnd.ms-excel.controlproperties+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7.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8.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0.xml" ContentType="application/vnd.openxmlformats-officedocument.drawing+xml"/>
  <Override PartName="/xl/ctrlProps/ctrlProp13.xml" ContentType="application/vnd.ms-excel.controlpropertie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1.xml" ContentType="application/vnd.openxmlformats-officedocument.drawing+xml"/>
  <Override PartName="/xl/ctrlProps/ctrlProp14.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5.xml" ContentType="application/vnd.openxmlformats-officedocument.drawing+xml"/>
  <Override PartName="/xl/ctrlProps/ctrlProp15.xml" ContentType="application/vnd.ms-excel.controlproperties+xml"/>
  <Override PartName="/xl/charts/chart32.xml" ContentType="application/vnd.openxmlformats-officedocument.drawingml.chart+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6.xml" ContentType="application/vnd.openxmlformats-officedocument.drawing+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7.xml" ContentType="application/vnd.openxmlformats-officedocument.drawing+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8.xml" ContentType="application/vnd.openxmlformats-officedocument.drawing+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9.xml" ContentType="application/vnd.openxmlformats-officedocument.drawing+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0.xml" ContentType="application/vnd.openxmlformats-officedocument.drawing+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1.xml" ContentType="application/vnd.openxmlformats-officedocument.drawing+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2.xml" ContentType="application/vnd.openxmlformats-officedocument.drawing+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33.xml" ContentType="application/vnd.openxmlformats-officedocument.drawing+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34.xml" ContentType="application/vnd.openxmlformats-officedocument.drawing+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35.xml" ContentType="application/vnd.openxmlformats-officedocument.drawing+xml"/>
  <Override PartName="/xl/ctrlProps/ctrlProp16.xml" ContentType="application/vnd.ms-excel.controlproperties+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Y:\My Downloads\"/>
    </mc:Choice>
  </mc:AlternateContent>
  <xr:revisionPtr revIDLastSave="0" documentId="13_ncr:1_{5FD981C6-DFC0-438A-B116-1D2A65BAD85E}" xr6:coauthVersionLast="47" xr6:coauthVersionMax="47" xr10:uidLastSave="{00000000-0000-0000-0000-000000000000}"/>
  <bookViews>
    <workbookView xWindow="-110" yWindow="-110" windowWidth="19420" windowHeight="10300" xr2:uid="{73401CD3-BC25-4794-B8DC-DDFA325D4265}"/>
  </bookViews>
  <sheets>
    <sheet name="2" sheetId="29" r:id="rId1"/>
    <sheet name="Ans2(i)" sheetId="1" r:id="rId2"/>
    <sheet name="Ans2(ii)" sheetId="2" r:id="rId3"/>
    <sheet name="2(iii)" sheetId="30" r:id="rId4"/>
    <sheet name="Ans2(iii) C&amp;P vs S" sheetId="3" r:id="rId5"/>
    <sheet name="C&amp;P vs K" sheetId="5" r:id="rId6"/>
    <sheet name="C&amp;P vs r" sheetId="4" r:id="rId7"/>
    <sheet name="C&amp;P vs sigma" sheetId="6" r:id="rId8"/>
    <sheet name="C&amp;P vs q" sheetId="8" r:id="rId9"/>
    <sheet name="C&amp;P vs T" sheetId="7" r:id="rId10"/>
    <sheet name="C&amp;P vs S vs Sigma" sheetId="9" r:id="rId11"/>
    <sheet name="C&amp;P vs S vs T" sheetId="10" r:id="rId12"/>
    <sheet name="C&amp;P vs S vs r " sheetId="11" r:id="rId13"/>
    <sheet name="4" sheetId="32" r:id="rId14"/>
    <sheet name="Ans 4 A synthetic Strategy" sheetId="12" r:id="rId15"/>
    <sheet name="Bull Strategy" sheetId="13" r:id="rId16"/>
    <sheet name="Bear Strategy" sheetId="16" r:id="rId17"/>
    <sheet name="Butterfly Spread" sheetId="14" r:id="rId18"/>
    <sheet name="Calendar Strategy" sheetId="15" r:id="rId19"/>
    <sheet name="Other Strategies" sheetId="17" r:id="rId20"/>
    <sheet name="3" sheetId="33" r:id="rId21"/>
    <sheet name="Ans-3 Raw Data" sheetId="18" r:id="rId22"/>
    <sheet name="DFW" sheetId="22" r:id="rId23"/>
    <sheet name="Regression" sheetId="24" r:id="rId24"/>
    <sheet name="Volatility Surface" sheetId="27" r:id="rId25"/>
    <sheet name="CA2 (Q2)(S)" sheetId="35" r:id="rId26"/>
    <sheet name="sigma" sheetId="36" r:id="rId27"/>
    <sheet name="M" sheetId="37" r:id="rId28"/>
    <sheet name="I" sheetId="38" r:id="rId29"/>
    <sheet name="Vesting" sheetId="39" r:id="rId30"/>
    <sheet name="Exercise P" sheetId="40" r:id="rId31"/>
    <sheet name="T" sheetId="41" r:id="rId32"/>
    <sheet name="Exit" sheetId="42" r:id="rId33"/>
    <sheet name="n" sheetId="43" r:id="rId34"/>
    <sheet name="div" sheetId="48" r:id="rId3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1" i="14" l="1"/>
  <c r="F81" i="14" s="1"/>
  <c r="F84" i="14"/>
  <c r="E84" i="14"/>
  <c r="F83" i="14"/>
  <c r="E85" i="14"/>
  <c r="F85" i="14" s="1"/>
  <c r="E86" i="14"/>
  <c r="F86" i="14" s="1"/>
  <c r="E83" i="14"/>
  <c r="N49" i="27"/>
  <c r="M49" i="27"/>
  <c r="L49" i="27"/>
  <c r="K49" i="27"/>
  <c r="L48" i="27"/>
  <c r="N48" i="27" s="1"/>
  <c r="K48" i="27"/>
  <c r="L47" i="27"/>
  <c r="M47" i="27" s="1"/>
  <c r="K47" i="27"/>
  <c r="L46" i="27"/>
  <c r="N46" i="27" s="1"/>
  <c r="K46" i="27"/>
  <c r="L45" i="27"/>
  <c r="M45" i="27" s="1"/>
  <c r="K45" i="27"/>
  <c r="L44" i="27"/>
  <c r="K44" i="27"/>
  <c r="N43" i="27"/>
  <c r="M43" i="27"/>
  <c r="L43" i="27"/>
  <c r="K43" i="27"/>
  <c r="L42" i="27"/>
  <c r="N42" i="27" s="1"/>
  <c r="K42" i="27"/>
  <c r="L41" i="27"/>
  <c r="M41" i="27" s="1"/>
  <c r="K41" i="27"/>
  <c r="L40" i="27"/>
  <c r="K40" i="27"/>
  <c r="N39" i="27"/>
  <c r="M39" i="27"/>
  <c r="L39" i="27"/>
  <c r="K39" i="27"/>
  <c r="L38" i="27"/>
  <c r="N38" i="27" s="1"/>
  <c r="K38" i="27"/>
  <c r="N37" i="27"/>
  <c r="L37" i="27"/>
  <c r="M37" i="27" s="1"/>
  <c r="K37" i="27"/>
  <c r="O37" i="24"/>
  <c r="O40" i="24"/>
  <c r="O41" i="24"/>
  <c r="O44" i="24"/>
  <c r="O45" i="24"/>
  <c r="O48" i="24"/>
  <c r="O49" i="24"/>
  <c r="N39" i="24"/>
  <c r="N40" i="24"/>
  <c r="N44" i="24"/>
  <c r="N47" i="24"/>
  <c r="N48" i="24"/>
  <c r="M37" i="24"/>
  <c r="N37" i="24" s="1"/>
  <c r="M38" i="24"/>
  <c r="O38" i="24" s="1"/>
  <c r="M39" i="24"/>
  <c r="O39" i="24" s="1"/>
  <c r="M40" i="24"/>
  <c r="M41" i="24"/>
  <c r="N41" i="24" s="1"/>
  <c r="M42" i="24"/>
  <c r="N42" i="24" s="1"/>
  <c r="M43" i="24"/>
  <c r="N43" i="24" s="1"/>
  <c r="M44" i="24"/>
  <c r="M45" i="24"/>
  <c r="N45" i="24" s="1"/>
  <c r="M46" i="24"/>
  <c r="O46" i="24" s="1"/>
  <c r="M47" i="24"/>
  <c r="O47" i="24" s="1"/>
  <c r="M48" i="24"/>
  <c r="M49" i="24"/>
  <c r="N49" i="24" s="1"/>
  <c r="L38" i="24"/>
  <c r="L39" i="24"/>
  <c r="L40" i="24"/>
  <c r="L41" i="24"/>
  <c r="L42" i="24"/>
  <c r="L43" i="24"/>
  <c r="L44" i="24"/>
  <c r="L45" i="24"/>
  <c r="L46" i="24"/>
  <c r="L47" i="24"/>
  <c r="L48" i="24"/>
  <c r="L49" i="24"/>
  <c r="L37" i="24"/>
  <c r="I45" i="22"/>
  <c r="I46" i="22"/>
  <c r="I47" i="22"/>
  <c r="I48" i="22"/>
  <c r="I49" i="22"/>
  <c r="I50" i="22"/>
  <c r="I51" i="22"/>
  <c r="I52" i="22"/>
  <c r="I53" i="22"/>
  <c r="I54" i="22"/>
  <c r="I55" i="22"/>
  <c r="I56" i="22"/>
  <c r="I44" i="22"/>
  <c r="H6" i="22"/>
  <c r="H36" i="22"/>
  <c r="W5" i="27"/>
  <c r="X5" i="27"/>
  <c r="Y5" i="27"/>
  <c r="Z5" i="27"/>
  <c r="AA5" i="27"/>
  <c r="AB5" i="27"/>
  <c r="AC5" i="27"/>
  <c r="AD5" i="27"/>
  <c r="AE5" i="27"/>
  <c r="W6" i="27"/>
  <c r="X6" i="27"/>
  <c r="Y6" i="27"/>
  <c r="Z6" i="27"/>
  <c r="AA6" i="27"/>
  <c r="AB6" i="27"/>
  <c r="AC6" i="27"/>
  <c r="AD6" i="27"/>
  <c r="AE6" i="27"/>
  <c r="W7" i="27"/>
  <c r="X7" i="27"/>
  <c r="Y7" i="27"/>
  <c r="Z7" i="27"/>
  <c r="AA7" i="27"/>
  <c r="AB7" i="27"/>
  <c r="AC7" i="27"/>
  <c r="AD7" i="27"/>
  <c r="AE7" i="27"/>
  <c r="W8" i="27"/>
  <c r="X8" i="27"/>
  <c r="Y8" i="27"/>
  <c r="Z8" i="27"/>
  <c r="AA8" i="27"/>
  <c r="AB8" i="27"/>
  <c r="AC8" i="27"/>
  <c r="AD8" i="27"/>
  <c r="AE8" i="27"/>
  <c r="W9" i="27"/>
  <c r="X9" i="27"/>
  <c r="Y9" i="27"/>
  <c r="Z9" i="27"/>
  <c r="AA9" i="27"/>
  <c r="AB9" i="27"/>
  <c r="AC9" i="27"/>
  <c r="AD9" i="27"/>
  <c r="AE9" i="27"/>
  <c r="W10" i="27"/>
  <c r="X10" i="27"/>
  <c r="Y10" i="27"/>
  <c r="Z10" i="27"/>
  <c r="AA10" i="27"/>
  <c r="AB10" i="27"/>
  <c r="AC10" i="27"/>
  <c r="AD10" i="27"/>
  <c r="AE10" i="27"/>
  <c r="W11" i="27"/>
  <c r="X11" i="27"/>
  <c r="Y11" i="27"/>
  <c r="Z11" i="27"/>
  <c r="AA11" i="27"/>
  <c r="AB11" i="27"/>
  <c r="AC11" i="27"/>
  <c r="AD11" i="27"/>
  <c r="AE11" i="27"/>
  <c r="W12" i="27"/>
  <c r="X12" i="27"/>
  <c r="Y12" i="27"/>
  <c r="Z12" i="27"/>
  <c r="AA12" i="27"/>
  <c r="AB12" i="27"/>
  <c r="AC12" i="27"/>
  <c r="AD12" i="27"/>
  <c r="AE12" i="27"/>
  <c r="W13" i="27"/>
  <c r="X13" i="27"/>
  <c r="Y13" i="27"/>
  <c r="Z13" i="27"/>
  <c r="AA13" i="27"/>
  <c r="AB13" i="27"/>
  <c r="AC13" i="27"/>
  <c r="AD13" i="27"/>
  <c r="AE13" i="27"/>
  <c r="W14" i="27"/>
  <c r="X14" i="27"/>
  <c r="Y14" i="27"/>
  <c r="Z14" i="27"/>
  <c r="AA14" i="27"/>
  <c r="AB14" i="27"/>
  <c r="AC14" i="27"/>
  <c r="AD14" i="27"/>
  <c r="AE14" i="27"/>
  <c r="AE4" i="27"/>
  <c r="X4" i="27"/>
  <c r="Y4" i="27"/>
  <c r="Z4" i="27"/>
  <c r="AA4" i="27"/>
  <c r="AB4" i="27"/>
  <c r="AC4" i="27"/>
  <c r="AD4" i="27"/>
  <c r="S14" i="27"/>
  <c r="Q14" i="27"/>
  <c r="K5" i="27"/>
  <c r="T14" i="27"/>
  <c r="R14" i="27"/>
  <c r="L36" i="27"/>
  <c r="N36" i="27" s="1"/>
  <c r="K36" i="27"/>
  <c r="L35" i="27"/>
  <c r="N35" i="27" s="1"/>
  <c r="K35" i="27"/>
  <c r="L34" i="27"/>
  <c r="N34" i="27" s="1"/>
  <c r="K34" i="27"/>
  <c r="L33" i="27"/>
  <c r="N33" i="27" s="1"/>
  <c r="K33" i="27"/>
  <c r="L32" i="27"/>
  <c r="N32" i="27" s="1"/>
  <c r="K32" i="27"/>
  <c r="L31" i="27"/>
  <c r="N31" i="27" s="1"/>
  <c r="K31" i="27"/>
  <c r="L30" i="27"/>
  <c r="N30" i="27" s="1"/>
  <c r="K30" i="27"/>
  <c r="L29" i="27"/>
  <c r="N29" i="27" s="1"/>
  <c r="K29" i="27"/>
  <c r="N28" i="27"/>
  <c r="L28" i="27"/>
  <c r="M28" i="27" s="1"/>
  <c r="K28" i="27"/>
  <c r="L27" i="27"/>
  <c r="N27" i="27" s="1"/>
  <c r="K27" i="27"/>
  <c r="L26" i="27"/>
  <c r="N26" i="27" s="1"/>
  <c r="K26" i="27"/>
  <c r="L25" i="27"/>
  <c r="N25" i="27" s="1"/>
  <c r="K25" i="27"/>
  <c r="L24" i="27"/>
  <c r="N24" i="27" s="1"/>
  <c r="K24" i="27"/>
  <c r="L23" i="27"/>
  <c r="N23" i="27" s="1"/>
  <c r="K23" i="27"/>
  <c r="L22" i="27"/>
  <c r="N22" i="27" s="1"/>
  <c r="K22" i="27"/>
  <c r="L21" i="27"/>
  <c r="N21" i="27" s="1"/>
  <c r="K21" i="27"/>
  <c r="L20" i="27"/>
  <c r="N20" i="27" s="1"/>
  <c r="K20" i="27"/>
  <c r="L19" i="27"/>
  <c r="N19" i="27" s="1"/>
  <c r="K19" i="27"/>
  <c r="L18" i="27"/>
  <c r="N18" i="27" s="1"/>
  <c r="K18" i="27"/>
  <c r="L17" i="27"/>
  <c r="N17" i="27" s="1"/>
  <c r="K17" i="27"/>
  <c r="N16" i="27"/>
  <c r="L16" i="27"/>
  <c r="M16" i="27" s="1"/>
  <c r="K16" i="27"/>
  <c r="L15" i="27"/>
  <c r="N15" i="27" s="1"/>
  <c r="K15" i="27"/>
  <c r="L14" i="27"/>
  <c r="N14" i="27" s="1"/>
  <c r="K14" i="27"/>
  <c r="L13" i="27"/>
  <c r="N13" i="27" s="1"/>
  <c r="K13" i="27"/>
  <c r="L12" i="27"/>
  <c r="M12" i="27" s="1"/>
  <c r="K12" i="27"/>
  <c r="L11" i="27"/>
  <c r="N11" i="27" s="1"/>
  <c r="K11" i="27"/>
  <c r="L10" i="27"/>
  <c r="N10" i="27" s="1"/>
  <c r="K10" i="27"/>
  <c r="M9" i="27"/>
  <c r="L9" i="27"/>
  <c r="N9" i="27" s="1"/>
  <c r="K9" i="27"/>
  <c r="L8" i="27"/>
  <c r="N8" i="27" s="1"/>
  <c r="K8" i="27"/>
  <c r="L7" i="27"/>
  <c r="N7" i="27" s="1"/>
  <c r="K7" i="27"/>
  <c r="L6" i="27"/>
  <c r="N6" i="27" s="1"/>
  <c r="K6" i="27"/>
  <c r="L5" i="27"/>
  <c r="N5" i="27" s="1"/>
  <c r="H5" i="27"/>
  <c r="E17" i="41"/>
  <c r="H8" i="27"/>
  <c r="H15" i="27"/>
  <c r="H23" i="27"/>
  <c r="D17" i="35"/>
  <c r="D17" i="41"/>
  <c r="H42" i="24"/>
  <c r="E20" i="42"/>
  <c r="E17" i="39"/>
  <c r="H24" i="27"/>
  <c r="E16" i="41"/>
  <c r="E17" i="48"/>
  <c r="E12" i="14"/>
  <c r="D16" i="41"/>
  <c r="H40" i="27"/>
  <c r="E17" i="37"/>
  <c r="H46" i="27"/>
  <c r="H46" i="24"/>
  <c r="D19" i="42"/>
  <c r="H7" i="27"/>
  <c r="H11" i="27"/>
  <c r="H37" i="27"/>
  <c r="H44" i="24"/>
  <c r="E16" i="37"/>
  <c r="H28" i="27"/>
  <c r="H39" i="27"/>
  <c r="D17" i="37"/>
  <c r="H14" i="27"/>
  <c r="E19" i="42"/>
  <c r="H32" i="27"/>
  <c r="E17" i="35"/>
  <c r="H13" i="27"/>
  <c r="H35" i="24"/>
  <c r="D17" i="48"/>
  <c r="H31" i="27"/>
  <c r="H38" i="24"/>
  <c r="E16" i="38"/>
  <c r="H25" i="27"/>
  <c r="H49" i="24"/>
  <c r="H45" i="27"/>
  <c r="E16" i="40"/>
  <c r="H44" i="27"/>
  <c r="H42" i="27"/>
  <c r="E17" i="40"/>
  <c r="H17" i="27"/>
  <c r="H43" i="24"/>
  <c r="H39" i="24"/>
  <c r="D16" i="35"/>
  <c r="H41" i="27"/>
  <c r="D16" i="37"/>
  <c r="D16" i="48"/>
  <c r="H35" i="27"/>
  <c r="E18" i="43"/>
  <c r="E17" i="36"/>
  <c r="H45" i="24"/>
  <c r="H26" i="27"/>
  <c r="H27" i="27"/>
  <c r="D18" i="43"/>
  <c r="H48" i="27"/>
  <c r="H19" i="27"/>
  <c r="D20" i="42"/>
  <c r="H33" i="27"/>
  <c r="E16" i="35"/>
  <c r="H10" i="27"/>
  <c r="E17" i="38"/>
  <c r="H48" i="24"/>
  <c r="H40" i="24"/>
  <c r="H29" i="27"/>
  <c r="D17" i="40"/>
  <c r="H18" i="27"/>
  <c r="H22" i="27"/>
  <c r="H21" i="27"/>
  <c r="D17" i="36"/>
  <c r="H6" i="27"/>
  <c r="D16" i="38"/>
  <c r="H34" i="27"/>
  <c r="E16" i="36"/>
  <c r="H38" i="27"/>
  <c r="H43" i="27"/>
  <c r="D16" i="39"/>
  <c r="H37" i="24"/>
  <c r="H47" i="24"/>
  <c r="H20" i="27"/>
  <c r="D16" i="40"/>
  <c r="H49" i="27"/>
  <c r="D17" i="38"/>
  <c r="E16" i="39"/>
  <c r="H30" i="27"/>
  <c r="E17" i="43"/>
  <c r="D17" i="39"/>
  <c r="E16" i="48"/>
  <c r="H36" i="27"/>
  <c r="D16" i="36"/>
  <c r="H12" i="27"/>
  <c r="H9" i="27"/>
  <c r="H47" i="27"/>
  <c r="D17" i="43"/>
  <c r="H41" i="24"/>
  <c r="H16" i="27"/>
  <c r="M13" i="27" l="1"/>
  <c r="N45" i="27"/>
  <c r="M24" i="27"/>
  <c r="N46" i="24"/>
  <c r="N38" i="24"/>
  <c r="O43" i="24"/>
  <c r="M48" i="27"/>
  <c r="M17" i="27"/>
  <c r="O42" i="24"/>
  <c r="M46" i="27"/>
  <c r="M32" i="27"/>
  <c r="N41" i="27"/>
  <c r="N47" i="27"/>
  <c r="H5" i="48"/>
  <c r="H8" i="42"/>
  <c r="I6" i="43"/>
  <c r="H5" i="41"/>
  <c r="H5" i="40"/>
  <c r="H5" i="38"/>
  <c r="H5" i="39"/>
  <c r="H5" i="37"/>
  <c r="H5" i="36"/>
  <c r="H5" i="35"/>
  <c r="P5" i="27" a="1"/>
  <c r="P5" i="27" s="1"/>
  <c r="M44" i="27"/>
  <c r="N40" i="27"/>
  <c r="N44" i="27"/>
  <c r="M40" i="27"/>
  <c r="M38" i="27"/>
  <c r="M42" i="27"/>
  <c r="N12" i="27"/>
  <c r="M21" i="27"/>
  <c r="M36" i="27"/>
  <c r="M33" i="27"/>
  <c r="M8" i="27"/>
  <c r="M25" i="27"/>
  <c r="M5" i="27"/>
  <c r="M20" i="27"/>
  <c r="M29" i="27"/>
  <c r="M7" i="27"/>
  <c r="M11" i="27"/>
  <c r="M15" i="27"/>
  <c r="M19" i="27"/>
  <c r="M23" i="27"/>
  <c r="M27" i="27"/>
  <c r="M31" i="27"/>
  <c r="M6" i="27"/>
  <c r="M10" i="27"/>
  <c r="M14" i="27"/>
  <c r="M18" i="27"/>
  <c r="M22" i="27"/>
  <c r="M26" i="27"/>
  <c r="M30" i="27"/>
  <c r="M35" i="27"/>
  <c r="M34" i="27"/>
  <c r="P9" i="27" l="1"/>
  <c r="S10" i="27"/>
  <c r="S8" i="27"/>
  <c r="P7" i="27"/>
  <c r="P10" i="27"/>
  <c r="Q5" i="27"/>
  <c r="T6" i="27"/>
  <c r="S9" i="27"/>
  <c r="U5" i="27"/>
  <c r="U8" i="27"/>
  <c r="S6" i="27"/>
  <c r="P8" i="27"/>
  <c r="U10" i="27"/>
  <c r="P6" i="27"/>
  <c r="Q10" i="27"/>
  <c r="R6" i="27"/>
  <c r="U7" i="27"/>
  <c r="R9" i="27"/>
  <c r="Q7" i="27"/>
  <c r="R7" i="27"/>
  <c r="S11" i="27"/>
  <c r="T7" i="27"/>
  <c r="Q9" i="27"/>
  <c r="T10" i="27"/>
  <c r="T5" i="27"/>
  <c r="T8" i="27"/>
  <c r="R10" i="27"/>
  <c r="U11" i="27"/>
  <c r="S5" i="27"/>
  <c r="R8" i="27"/>
  <c r="R11" i="27"/>
  <c r="T11" i="27"/>
  <c r="U9" i="27"/>
  <c r="U6" i="27"/>
  <c r="T9" i="27"/>
  <c r="Q6" i="27"/>
  <c r="Q11" i="27"/>
  <c r="R5" i="27"/>
  <c r="Q8" i="27"/>
  <c r="P11" i="27"/>
  <c r="S7" i="27"/>
  <c r="P16" i="27" l="1"/>
  <c r="P18" i="27" s="1"/>
  <c r="L16" i="24"/>
  <c r="M16" i="24"/>
  <c r="O16" i="24" s="1"/>
  <c r="N16" i="24"/>
  <c r="L17" i="24"/>
  <c r="M17" i="24"/>
  <c r="N17" i="24" s="1"/>
  <c r="F11" i="15"/>
  <c r="M6" i="24"/>
  <c r="O6" i="24" s="1"/>
  <c r="M7" i="24"/>
  <c r="N7" i="24" s="1"/>
  <c r="M8" i="24"/>
  <c r="O8" i="24" s="1"/>
  <c r="M9" i="24"/>
  <c r="O9" i="24" s="1"/>
  <c r="M10" i="24"/>
  <c r="N10" i="24" s="1"/>
  <c r="M11" i="24"/>
  <c r="N11" i="24" s="1"/>
  <c r="M12" i="24"/>
  <c r="N12" i="24" s="1"/>
  <c r="M13" i="24"/>
  <c r="N13" i="24" s="1"/>
  <c r="M14" i="24"/>
  <c r="O14" i="24" s="1"/>
  <c r="M15" i="24"/>
  <c r="N15" i="24" s="1"/>
  <c r="M18" i="24"/>
  <c r="O18" i="24" s="1"/>
  <c r="M19" i="24"/>
  <c r="O19" i="24" s="1"/>
  <c r="M20" i="24"/>
  <c r="N20" i="24" s="1"/>
  <c r="M21" i="24"/>
  <c r="N21" i="24" s="1"/>
  <c r="M22" i="24"/>
  <c r="N22" i="24" s="1"/>
  <c r="M23" i="24"/>
  <c r="N23" i="24" s="1"/>
  <c r="M24" i="24"/>
  <c r="O24" i="24" s="1"/>
  <c r="M25" i="24"/>
  <c r="N25" i="24" s="1"/>
  <c r="M26" i="24"/>
  <c r="O26" i="24" s="1"/>
  <c r="M27" i="24"/>
  <c r="O27" i="24" s="1"/>
  <c r="M28" i="24"/>
  <c r="N28" i="24" s="1"/>
  <c r="M29" i="24"/>
  <c r="N29" i="24" s="1"/>
  <c r="M30" i="24"/>
  <c r="N30" i="24" s="1"/>
  <c r="M31" i="24"/>
  <c r="N31" i="24" s="1"/>
  <c r="M32" i="24"/>
  <c r="O32" i="24" s="1"/>
  <c r="M33" i="24"/>
  <c r="N33" i="24" s="1"/>
  <c r="M34" i="24"/>
  <c r="O34" i="24" s="1"/>
  <c r="M35" i="24"/>
  <c r="O35" i="24" s="1"/>
  <c r="M36" i="24"/>
  <c r="N36" i="24" s="1"/>
  <c r="M5" i="24"/>
  <c r="N5" i="24" s="1"/>
  <c r="L6" i="24"/>
  <c r="L7" i="24"/>
  <c r="L8" i="24"/>
  <c r="L9" i="24"/>
  <c r="L10" i="24"/>
  <c r="L11" i="24"/>
  <c r="L12" i="24"/>
  <c r="L13" i="24"/>
  <c r="L14" i="24"/>
  <c r="L15" i="24"/>
  <c r="L18" i="24"/>
  <c r="L19" i="24"/>
  <c r="L20" i="24"/>
  <c r="L21" i="24"/>
  <c r="L22" i="24"/>
  <c r="L23" i="24"/>
  <c r="L24" i="24"/>
  <c r="L25" i="24"/>
  <c r="L26" i="24"/>
  <c r="L27" i="24"/>
  <c r="L28" i="24"/>
  <c r="L29" i="24"/>
  <c r="L30" i="24"/>
  <c r="L31" i="24"/>
  <c r="L32" i="24"/>
  <c r="L33" i="24"/>
  <c r="L34" i="24"/>
  <c r="L35" i="24"/>
  <c r="L36" i="24"/>
  <c r="L5" i="24"/>
  <c r="H17" i="24"/>
  <c r="H16" i="24"/>
  <c r="O33" i="24" l="1"/>
  <c r="O22" i="24"/>
  <c r="N35" i="24"/>
  <c r="O12" i="24"/>
  <c r="N6" i="24"/>
  <c r="N32" i="24"/>
  <c r="O7" i="24"/>
  <c r="N27" i="24"/>
  <c r="O30" i="24"/>
  <c r="N24" i="24"/>
  <c r="O25" i="24"/>
  <c r="N19" i="24"/>
  <c r="N14" i="24"/>
  <c r="N9" i="24"/>
  <c r="O15" i="24"/>
  <c r="N34" i="24"/>
  <c r="N26" i="24"/>
  <c r="N18" i="24"/>
  <c r="N8" i="24"/>
  <c r="O31" i="24"/>
  <c r="O23" i="24"/>
  <c r="O13" i="24"/>
  <c r="O5" i="24"/>
  <c r="O29" i="24"/>
  <c r="O21" i="24"/>
  <c r="O11" i="24"/>
  <c r="O17" i="24"/>
  <c r="O36" i="24"/>
  <c r="O28" i="24"/>
  <c r="O20" i="24"/>
  <c r="O10" i="24"/>
  <c r="F21" i="22"/>
  <c r="F22" i="22"/>
  <c r="F23" i="22"/>
  <c r="F24" i="22"/>
  <c r="F25" i="22"/>
  <c r="H25" i="22" s="1"/>
  <c r="F26" i="22"/>
  <c r="H26" i="22" s="1"/>
  <c r="F27" i="22"/>
  <c r="H27" i="22" s="1"/>
  <c r="F28" i="22"/>
  <c r="H28" i="22" s="1"/>
  <c r="F29" i="22"/>
  <c r="H29" i="22" s="1"/>
  <c r="F30" i="22"/>
  <c r="F31" i="22"/>
  <c r="H31" i="22" s="1"/>
  <c r="F32" i="22"/>
  <c r="H32" i="22" s="1"/>
  <c r="F33" i="22"/>
  <c r="H33" i="22" s="1"/>
  <c r="H41" i="22"/>
  <c r="H40" i="22"/>
  <c r="H39" i="22"/>
  <c r="H38" i="22"/>
  <c r="H37" i="22"/>
  <c r="H30" i="22"/>
  <c r="H24" i="22"/>
  <c r="H23" i="22"/>
  <c r="H22" i="22"/>
  <c r="H21" i="22"/>
  <c r="H18" i="22"/>
  <c r="H17" i="22"/>
  <c r="H16" i="22"/>
  <c r="H15" i="22"/>
  <c r="H14" i="22"/>
  <c r="H13" i="22"/>
  <c r="H12" i="22"/>
  <c r="H11" i="22"/>
  <c r="H10" i="22"/>
  <c r="H9" i="22"/>
  <c r="H8" i="22"/>
  <c r="H7" i="22"/>
  <c r="D119" i="17"/>
  <c r="D120" i="17"/>
  <c r="D121" i="17"/>
  <c r="D122" i="17"/>
  <c r="D123" i="17"/>
  <c r="D124" i="17"/>
  <c r="D125" i="17"/>
  <c r="D126" i="17"/>
  <c r="D127" i="17"/>
  <c r="D128" i="17"/>
  <c r="D129" i="17"/>
  <c r="D130" i="17"/>
  <c r="D131" i="17"/>
  <c r="D132" i="17"/>
  <c r="D133" i="17"/>
  <c r="D134" i="17"/>
  <c r="D135" i="17"/>
  <c r="D136" i="17"/>
  <c r="D137" i="17"/>
  <c r="D118" i="17"/>
  <c r="D68" i="17"/>
  <c r="D67" i="17"/>
  <c r="D66" i="17"/>
  <c r="D65" i="17"/>
  <c r="D64" i="17"/>
  <c r="D63" i="17"/>
  <c r="D62" i="17"/>
  <c r="D61" i="17"/>
  <c r="D60" i="17"/>
  <c r="D59" i="17"/>
  <c r="D58" i="17"/>
  <c r="D57" i="17"/>
  <c r="D56" i="17"/>
  <c r="D55" i="17"/>
  <c r="D54" i="17"/>
  <c r="D53" i="17"/>
  <c r="D52" i="17"/>
  <c r="D51" i="17"/>
  <c r="D50" i="17"/>
  <c r="D49" i="17"/>
  <c r="D15" i="17"/>
  <c r="D16" i="17"/>
  <c r="D17" i="17"/>
  <c r="D18" i="17"/>
  <c r="D19" i="17"/>
  <c r="D20" i="17"/>
  <c r="D21" i="17"/>
  <c r="D22" i="17"/>
  <c r="D23" i="17"/>
  <c r="D24" i="17"/>
  <c r="D25" i="17"/>
  <c r="D26" i="17"/>
  <c r="D27" i="17"/>
  <c r="D28" i="17"/>
  <c r="D29" i="17"/>
  <c r="D30" i="17"/>
  <c r="D31" i="17"/>
  <c r="D32" i="17"/>
  <c r="D33" i="17"/>
  <c r="D14" i="17"/>
  <c r="D73" i="16"/>
  <c r="D72" i="16"/>
  <c r="D71" i="16"/>
  <c r="D70" i="16"/>
  <c r="D69" i="16"/>
  <c r="D68" i="16"/>
  <c r="D67" i="16"/>
  <c r="D66" i="16"/>
  <c r="D65" i="16"/>
  <c r="D64" i="16"/>
  <c r="D63" i="16"/>
  <c r="D62" i="16"/>
  <c r="D61" i="16"/>
  <c r="D60" i="16"/>
  <c r="D59" i="16"/>
  <c r="D58" i="16"/>
  <c r="D57" i="16"/>
  <c r="D56" i="16"/>
  <c r="D55" i="16"/>
  <c r="D54" i="16"/>
  <c r="D53" i="16"/>
  <c r="F37" i="16"/>
  <c r="D37" i="16"/>
  <c r="F36" i="16"/>
  <c r="D36" i="16"/>
  <c r="F35" i="16"/>
  <c r="D35" i="16"/>
  <c r="F34" i="16"/>
  <c r="D34" i="16"/>
  <c r="F33" i="16"/>
  <c r="D33" i="16"/>
  <c r="F32" i="16"/>
  <c r="D32" i="16"/>
  <c r="F31" i="16"/>
  <c r="D31" i="16"/>
  <c r="F30" i="16"/>
  <c r="D30" i="16"/>
  <c r="F29" i="16"/>
  <c r="D29" i="16"/>
  <c r="F28" i="16"/>
  <c r="D28" i="16"/>
  <c r="F27" i="16"/>
  <c r="D27" i="16"/>
  <c r="F26" i="16"/>
  <c r="D26" i="16"/>
  <c r="F25" i="16"/>
  <c r="D25" i="16"/>
  <c r="F24" i="16"/>
  <c r="D24" i="16"/>
  <c r="F23" i="16"/>
  <c r="D23" i="16"/>
  <c r="F22" i="16"/>
  <c r="D22" i="16"/>
  <c r="F21" i="16"/>
  <c r="D21" i="16"/>
  <c r="F20" i="16"/>
  <c r="D20" i="16"/>
  <c r="F19" i="16"/>
  <c r="D19" i="16"/>
  <c r="F18" i="16"/>
  <c r="D18" i="16"/>
  <c r="F17" i="16"/>
  <c r="D17" i="16"/>
  <c r="M93" i="14"/>
  <c r="N93" i="14"/>
  <c r="O93" i="14"/>
  <c r="P93" i="14"/>
  <c r="Q93" i="14"/>
  <c r="R93" i="14"/>
  <c r="S93" i="14"/>
  <c r="T93" i="14"/>
  <c r="U93" i="14"/>
  <c r="M94" i="14"/>
  <c r="N94" i="14"/>
  <c r="O94" i="14"/>
  <c r="P94" i="14"/>
  <c r="Q94" i="14"/>
  <c r="R94" i="14"/>
  <c r="S94" i="14"/>
  <c r="T94" i="14"/>
  <c r="U94" i="14"/>
  <c r="M95" i="14"/>
  <c r="N95" i="14"/>
  <c r="O95" i="14"/>
  <c r="P95" i="14"/>
  <c r="Q95" i="14"/>
  <c r="R95" i="14"/>
  <c r="S95" i="14"/>
  <c r="T95" i="14"/>
  <c r="U95" i="14"/>
  <c r="M96" i="14"/>
  <c r="N96" i="14"/>
  <c r="O96" i="14"/>
  <c r="P96" i="14"/>
  <c r="Q96" i="14"/>
  <c r="R96" i="14"/>
  <c r="S96" i="14"/>
  <c r="T96" i="14"/>
  <c r="U96" i="14"/>
  <c r="M97" i="14"/>
  <c r="N97" i="14"/>
  <c r="O97" i="14"/>
  <c r="P97" i="14"/>
  <c r="Q97" i="14"/>
  <c r="R97" i="14"/>
  <c r="S97" i="14"/>
  <c r="T97" i="14"/>
  <c r="U97" i="14"/>
  <c r="M98" i="14"/>
  <c r="N98" i="14"/>
  <c r="O98" i="14"/>
  <c r="P98" i="14"/>
  <c r="Q98" i="14"/>
  <c r="R98" i="14"/>
  <c r="S98" i="14"/>
  <c r="T98" i="14"/>
  <c r="U98" i="14"/>
  <c r="M99" i="14"/>
  <c r="N99" i="14"/>
  <c r="O99" i="14"/>
  <c r="P99" i="14"/>
  <c r="Q99" i="14"/>
  <c r="R99" i="14"/>
  <c r="S99" i="14"/>
  <c r="T99" i="14"/>
  <c r="U99" i="14"/>
  <c r="M100" i="14"/>
  <c r="N100" i="14"/>
  <c r="O100" i="14"/>
  <c r="P100" i="14"/>
  <c r="Q100" i="14"/>
  <c r="R100" i="14"/>
  <c r="S100" i="14"/>
  <c r="T100" i="14"/>
  <c r="U100" i="14"/>
  <c r="M101" i="14"/>
  <c r="N101" i="14"/>
  <c r="O101" i="14"/>
  <c r="P101" i="14"/>
  <c r="Q101" i="14"/>
  <c r="R101" i="14"/>
  <c r="S101" i="14"/>
  <c r="T101" i="14"/>
  <c r="U101" i="14"/>
  <c r="M102" i="14"/>
  <c r="N102" i="14"/>
  <c r="O102" i="14"/>
  <c r="P102" i="14"/>
  <c r="Q102" i="14"/>
  <c r="R102" i="14"/>
  <c r="S102" i="14"/>
  <c r="T102" i="14"/>
  <c r="U102" i="14"/>
  <c r="M103" i="14"/>
  <c r="N103" i="14"/>
  <c r="O103" i="14"/>
  <c r="P103" i="14"/>
  <c r="Q103" i="14"/>
  <c r="R103" i="14"/>
  <c r="S103" i="14"/>
  <c r="T103" i="14"/>
  <c r="U103" i="14"/>
  <c r="M104" i="14"/>
  <c r="N104" i="14"/>
  <c r="O104" i="14"/>
  <c r="P104" i="14"/>
  <c r="Q104" i="14"/>
  <c r="R104" i="14"/>
  <c r="S104" i="14"/>
  <c r="T104" i="14"/>
  <c r="U104" i="14"/>
  <c r="M105" i="14"/>
  <c r="N105" i="14"/>
  <c r="O105" i="14"/>
  <c r="P105" i="14"/>
  <c r="Q105" i="14"/>
  <c r="R105" i="14"/>
  <c r="S105" i="14"/>
  <c r="T105" i="14"/>
  <c r="U105" i="14"/>
  <c r="M106" i="14"/>
  <c r="N106" i="14"/>
  <c r="O106" i="14"/>
  <c r="P106" i="14"/>
  <c r="Q106" i="14"/>
  <c r="R106" i="14"/>
  <c r="S106" i="14"/>
  <c r="T106" i="14"/>
  <c r="U106" i="14"/>
  <c r="M107" i="14"/>
  <c r="N107" i="14"/>
  <c r="O107" i="14"/>
  <c r="P107" i="14"/>
  <c r="Q107" i="14"/>
  <c r="R107" i="14"/>
  <c r="S107" i="14"/>
  <c r="T107" i="14"/>
  <c r="U107" i="14"/>
  <c r="M108" i="14"/>
  <c r="N108" i="14"/>
  <c r="O108" i="14"/>
  <c r="P108" i="14"/>
  <c r="Q108" i="14"/>
  <c r="R108" i="14"/>
  <c r="S108" i="14"/>
  <c r="T108" i="14"/>
  <c r="U108" i="14"/>
  <c r="M109" i="14"/>
  <c r="N109" i="14"/>
  <c r="O109" i="14"/>
  <c r="P109" i="14"/>
  <c r="Q109" i="14"/>
  <c r="R109" i="14"/>
  <c r="S109" i="14"/>
  <c r="T109" i="14"/>
  <c r="U109" i="14"/>
  <c r="M110" i="14"/>
  <c r="N110" i="14"/>
  <c r="O110" i="14"/>
  <c r="P110" i="14"/>
  <c r="Q110" i="14"/>
  <c r="R110" i="14"/>
  <c r="S110" i="14"/>
  <c r="T110" i="14"/>
  <c r="U110" i="14"/>
  <c r="M111" i="14"/>
  <c r="N111" i="14"/>
  <c r="O111" i="14"/>
  <c r="P111" i="14"/>
  <c r="Q111" i="14"/>
  <c r="R111" i="14"/>
  <c r="S111" i="14"/>
  <c r="T111" i="14"/>
  <c r="U111" i="14"/>
  <c r="N92" i="14"/>
  <c r="O92" i="14"/>
  <c r="P92" i="14"/>
  <c r="Q92" i="14"/>
  <c r="R92" i="14"/>
  <c r="S92" i="14"/>
  <c r="T92" i="14"/>
  <c r="U92" i="14"/>
  <c r="M92" i="14"/>
  <c r="N91" i="14"/>
  <c r="O91" i="14"/>
  <c r="P91" i="14"/>
  <c r="Q91" i="14"/>
  <c r="R91" i="14"/>
  <c r="S91" i="14"/>
  <c r="T91" i="14"/>
  <c r="U91" i="14"/>
  <c r="I54" i="14"/>
  <c r="I55" i="14"/>
  <c r="I56" i="14"/>
  <c r="I57" i="14"/>
  <c r="I58" i="14"/>
  <c r="I59" i="14"/>
  <c r="I60" i="14"/>
  <c r="I61" i="14"/>
  <c r="I62" i="14"/>
  <c r="I63" i="14"/>
  <c r="I64" i="14"/>
  <c r="I65" i="14"/>
  <c r="I66" i="14"/>
  <c r="I67" i="14"/>
  <c r="I68" i="14"/>
  <c r="I69" i="14"/>
  <c r="I70" i="14"/>
  <c r="I71" i="14"/>
  <c r="I72" i="14"/>
  <c r="I73" i="14"/>
  <c r="I53" i="14"/>
  <c r="F54" i="14"/>
  <c r="F55" i="14"/>
  <c r="F56" i="14"/>
  <c r="F57" i="14"/>
  <c r="F58" i="14"/>
  <c r="F59" i="14"/>
  <c r="F60" i="14"/>
  <c r="F61" i="14"/>
  <c r="F62" i="14"/>
  <c r="F63" i="14"/>
  <c r="F64" i="14"/>
  <c r="F65" i="14"/>
  <c r="F66" i="14"/>
  <c r="F67" i="14"/>
  <c r="F68" i="14"/>
  <c r="F69" i="14"/>
  <c r="F70" i="14"/>
  <c r="F71" i="14"/>
  <c r="F72" i="14"/>
  <c r="F73" i="14"/>
  <c r="F53" i="14"/>
  <c r="D73" i="14"/>
  <c r="D54" i="14"/>
  <c r="D55" i="14"/>
  <c r="D56" i="14"/>
  <c r="D57" i="14"/>
  <c r="D58" i="14"/>
  <c r="D59" i="14"/>
  <c r="D60" i="14"/>
  <c r="D61" i="14"/>
  <c r="D62" i="14"/>
  <c r="D63" i="14"/>
  <c r="D64" i="14"/>
  <c r="D65" i="14"/>
  <c r="D66" i="14"/>
  <c r="D67" i="14"/>
  <c r="D68" i="14"/>
  <c r="D69" i="14"/>
  <c r="D70" i="14"/>
  <c r="D71" i="14"/>
  <c r="D72" i="14"/>
  <c r="D53" i="14"/>
  <c r="I17" i="14"/>
  <c r="I18" i="14"/>
  <c r="I19" i="14"/>
  <c r="I20" i="14"/>
  <c r="I21" i="14"/>
  <c r="I22" i="14"/>
  <c r="I23" i="14"/>
  <c r="I24" i="14"/>
  <c r="I25" i="14"/>
  <c r="I26" i="14"/>
  <c r="I27" i="14"/>
  <c r="I28" i="14"/>
  <c r="I29" i="14"/>
  <c r="I30" i="14"/>
  <c r="I31" i="14"/>
  <c r="I32" i="14"/>
  <c r="I33" i="14"/>
  <c r="I34" i="14"/>
  <c r="I35" i="14"/>
  <c r="I36" i="14"/>
  <c r="I16" i="14"/>
  <c r="F17" i="14"/>
  <c r="F18" i="14"/>
  <c r="F19" i="14"/>
  <c r="F20" i="14"/>
  <c r="F21" i="14"/>
  <c r="F22" i="14"/>
  <c r="F23" i="14"/>
  <c r="F24" i="14"/>
  <c r="F25" i="14"/>
  <c r="F26" i="14"/>
  <c r="F27" i="14"/>
  <c r="F28" i="14"/>
  <c r="F29" i="14"/>
  <c r="F30" i="14"/>
  <c r="F31" i="14"/>
  <c r="F32" i="14"/>
  <c r="F33" i="14"/>
  <c r="F34" i="14"/>
  <c r="F35" i="14"/>
  <c r="F36" i="14"/>
  <c r="F16" i="14"/>
  <c r="D17" i="14"/>
  <c r="D18" i="14"/>
  <c r="D19" i="14"/>
  <c r="D20" i="14"/>
  <c r="D21" i="14"/>
  <c r="D22" i="14"/>
  <c r="D23" i="14"/>
  <c r="D24" i="14"/>
  <c r="D25" i="14"/>
  <c r="D26" i="14"/>
  <c r="D27" i="14"/>
  <c r="D28" i="14"/>
  <c r="D29" i="14"/>
  <c r="D30" i="14"/>
  <c r="D31" i="14"/>
  <c r="D32" i="14"/>
  <c r="D33" i="14"/>
  <c r="D34" i="14"/>
  <c r="D35" i="14"/>
  <c r="D36" i="14"/>
  <c r="D16" i="14"/>
  <c r="D54" i="13"/>
  <c r="D55" i="13"/>
  <c r="D56" i="13"/>
  <c r="D57" i="13"/>
  <c r="D58" i="13"/>
  <c r="D59" i="13"/>
  <c r="D60" i="13"/>
  <c r="D61" i="13"/>
  <c r="D62" i="13"/>
  <c r="D63" i="13"/>
  <c r="D64" i="13"/>
  <c r="D65" i="13"/>
  <c r="D66" i="13"/>
  <c r="D67" i="13"/>
  <c r="D68" i="13"/>
  <c r="D69" i="13"/>
  <c r="D70" i="13"/>
  <c r="D71" i="13"/>
  <c r="D72" i="13"/>
  <c r="D73" i="13"/>
  <c r="D53" i="13"/>
  <c r="F18" i="13"/>
  <c r="F19" i="13"/>
  <c r="F20" i="13"/>
  <c r="F21" i="13"/>
  <c r="F22" i="13"/>
  <c r="F23" i="13"/>
  <c r="F24" i="13"/>
  <c r="F25" i="13"/>
  <c r="F26" i="13"/>
  <c r="F27" i="13"/>
  <c r="F28" i="13"/>
  <c r="F29" i="13"/>
  <c r="F30" i="13"/>
  <c r="F31" i="13"/>
  <c r="F32" i="13"/>
  <c r="F33" i="13"/>
  <c r="F34" i="13"/>
  <c r="F35" i="13"/>
  <c r="F36" i="13"/>
  <c r="F37" i="13"/>
  <c r="F17" i="13"/>
  <c r="D18" i="13"/>
  <c r="D19" i="13"/>
  <c r="D20" i="13"/>
  <c r="D21" i="13"/>
  <c r="D22" i="13"/>
  <c r="D23" i="13"/>
  <c r="D24" i="13"/>
  <c r="D25" i="13"/>
  <c r="D26" i="13"/>
  <c r="D27" i="13"/>
  <c r="D28" i="13"/>
  <c r="D29" i="13"/>
  <c r="D30" i="13"/>
  <c r="D31" i="13"/>
  <c r="D32" i="13"/>
  <c r="D33" i="13"/>
  <c r="D34" i="13"/>
  <c r="D35" i="13"/>
  <c r="D36" i="13"/>
  <c r="D37" i="13"/>
  <c r="D17" i="13"/>
  <c r="E101" i="12"/>
  <c r="E102" i="12"/>
  <c r="E103" i="12"/>
  <c r="E104" i="12"/>
  <c r="E105" i="12"/>
  <c r="E106" i="12"/>
  <c r="E107" i="12"/>
  <c r="E108" i="12"/>
  <c r="E109" i="12"/>
  <c r="E110" i="12"/>
  <c r="E111" i="12"/>
  <c r="E112" i="12"/>
  <c r="E113" i="12"/>
  <c r="E114" i="12"/>
  <c r="E115" i="12"/>
  <c r="E116" i="12"/>
  <c r="E117" i="12"/>
  <c r="E118" i="12"/>
  <c r="E119" i="12"/>
  <c r="E100" i="12"/>
  <c r="D101" i="12"/>
  <c r="D102" i="12"/>
  <c r="D103" i="12"/>
  <c r="D104" i="12"/>
  <c r="D105" i="12"/>
  <c r="D106" i="12"/>
  <c r="D107" i="12"/>
  <c r="D108" i="12"/>
  <c r="D109" i="12"/>
  <c r="D110" i="12"/>
  <c r="D111" i="12"/>
  <c r="D112" i="12"/>
  <c r="D113" i="12"/>
  <c r="D114" i="12"/>
  <c r="D115" i="12"/>
  <c r="D116" i="12"/>
  <c r="D117" i="12"/>
  <c r="D118" i="12"/>
  <c r="D119" i="12"/>
  <c r="D100" i="12"/>
  <c r="E15" i="12"/>
  <c r="E75" i="12"/>
  <c r="E76" i="12"/>
  <c r="E77" i="12"/>
  <c r="E78" i="12"/>
  <c r="E79" i="12"/>
  <c r="E80" i="12"/>
  <c r="E81" i="12"/>
  <c r="E82" i="12"/>
  <c r="E83" i="12"/>
  <c r="E84" i="12"/>
  <c r="E85" i="12"/>
  <c r="E86" i="12"/>
  <c r="E87" i="12"/>
  <c r="E88" i="12"/>
  <c r="E89" i="12"/>
  <c r="E90" i="12"/>
  <c r="E91" i="12"/>
  <c r="E92" i="12"/>
  <c r="E93" i="12"/>
  <c r="E74" i="12"/>
  <c r="D93" i="12"/>
  <c r="D92" i="12"/>
  <c r="D91" i="12"/>
  <c r="D90" i="12"/>
  <c r="D89" i="12"/>
  <c r="D88" i="12"/>
  <c r="D87" i="12"/>
  <c r="D86" i="12"/>
  <c r="D85" i="12"/>
  <c r="D84" i="12"/>
  <c r="D83" i="12"/>
  <c r="D82" i="12"/>
  <c r="D81" i="12"/>
  <c r="D80" i="12"/>
  <c r="D79" i="12"/>
  <c r="D78" i="12"/>
  <c r="D77" i="12"/>
  <c r="D76" i="12"/>
  <c r="D75" i="12"/>
  <c r="D74" i="12"/>
  <c r="D49" i="12"/>
  <c r="D50" i="12"/>
  <c r="D51" i="12"/>
  <c r="D52" i="12"/>
  <c r="D53" i="12"/>
  <c r="D54" i="12"/>
  <c r="D55" i="12"/>
  <c r="D56" i="12"/>
  <c r="D57" i="12"/>
  <c r="D58" i="12"/>
  <c r="D59" i="12"/>
  <c r="D60" i="12"/>
  <c r="D61" i="12"/>
  <c r="D62" i="12"/>
  <c r="D63" i="12"/>
  <c r="D64" i="12"/>
  <c r="D65" i="12"/>
  <c r="D66" i="12"/>
  <c r="D67" i="12"/>
  <c r="D48" i="12"/>
  <c r="F49" i="12"/>
  <c r="F50" i="12"/>
  <c r="F51" i="12"/>
  <c r="F52" i="12"/>
  <c r="F53" i="12"/>
  <c r="F54" i="12"/>
  <c r="F55" i="12"/>
  <c r="F56" i="12"/>
  <c r="F57" i="12"/>
  <c r="F58" i="12"/>
  <c r="F59" i="12"/>
  <c r="F60" i="12"/>
  <c r="F61" i="12"/>
  <c r="F62" i="12"/>
  <c r="F63" i="12"/>
  <c r="F64" i="12"/>
  <c r="F65" i="12"/>
  <c r="F66" i="12"/>
  <c r="F67" i="12"/>
  <c r="F48" i="12"/>
  <c r="E49" i="12"/>
  <c r="E50" i="12"/>
  <c r="E51" i="12"/>
  <c r="E52" i="12"/>
  <c r="E53" i="12"/>
  <c r="E54" i="12"/>
  <c r="E55" i="12"/>
  <c r="E56" i="12"/>
  <c r="E57" i="12"/>
  <c r="E58" i="12"/>
  <c r="E59" i="12"/>
  <c r="E60" i="12"/>
  <c r="E61" i="12"/>
  <c r="E62" i="12"/>
  <c r="E63" i="12"/>
  <c r="E64" i="12"/>
  <c r="E65" i="12"/>
  <c r="E66" i="12"/>
  <c r="E67" i="12"/>
  <c r="E48" i="12"/>
  <c r="F16" i="12"/>
  <c r="F17" i="12"/>
  <c r="F18" i="12"/>
  <c r="F19" i="12"/>
  <c r="F20" i="12"/>
  <c r="F21" i="12"/>
  <c r="F22" i="12"/>
  <c r="F23" i="12"/>
  <c r="F24" i="12"/>
  <c r="F25" i="12"/>
  <c r="F26" i="12"/>
  <c r="F27" i="12"/>
  <c r="F28" i="12"/>
  <c r="F29" i="12"/>
  <c r="F30" i="12"/>
  <c r="F31" i="12"/>
  <c r="F32" i="12"/>
  <c r="F33" i="12"/>
  <c r="F34" i="12"/>
  <c r="F15" i="12"/>
  <c r="E16" i="12"/>
  <c r="E17" i="12"/>
  <c r="E18" i="12"/>
  <c r="E19" i="12"/>
  <c r="E20" i="12"/>
  <c r="E21" i="12"/>
  <c r="E22" i="12"/>
  <c r="E23" i="12"/>
  <c r="E24" i="12"/>
  <c r="E25" i="12"/>
  <c r="E26" i="12"/>
  <c r="E27" i="12"/>
  <c r="E28" i="12"/>
  <c r="E29" i="12"/>
  <c r="E30" i="12"/>
  <c r="E31" i="12"/>
  <c r="E32" i="12"/>
  <c r="E33" i="12"/>
  <c r="E34" i="12"/>
  <c r="D16" i="12"/>
  <c r="D17" i="12"/>
  <c r="D18" i="12"/>
  <c r="D19" i="12"/>
  <c r="D20" i="12"/>
  <c r="D21" i="12"/>
  <c r="D22" i="12"/>
  <c r="D23" i="12"/>
  <c r="D24" i="12"/>
  <c r="D25" i="12"/>
  <c r="D26" i="12"/>
  <c r="D27" i="12"/>
  <c r="D28" i="12"/>
  <c r="D29" i="12"/>
  <c r="D30" i="12"/>
  <c r="D31" i="12"/>
  <c r="D32" i="12"/>
  <c r="D33" i="12"/>
  <c r="D34" i="12"/>
  <c r="D15" i="12"/>
  <c r="H5" i="24"/>
  <c r="D49" i="14"/>
  <c r="H26" i="24"/>
  <c r="E12" i="15"/>
  <c r="D46" i="17"/>
  <c r="H18" i="24"/>
  <c r="H11" i="24"/>
  <c r="D10" i="5"/>
  <c r="D87" i="14"/>
  <c r="D11" i="17"/>
  <c r="D12" i="15"/>
  <c r="D81" i="17"/>
  <c r="E10" i="5"/>
  <c r="H21" i="24"/>
  <c r="H34" i="24"/>
  <c r="H30" i="24"/>
  <c r="H12" i="24"/>
  <c r="H19" i="24"/>
  <c r="H22" i="24"/>
  <c r="E81" i="17"/>
  <c r="D12" i="13"/>
  <c r="F12" i="15"/>
  <c r="D12" i="14"/>
  <c r="H32" i="24"/>
  <c r="H29" i="24"/>
  <c r="H24" i="24"/>
  <c r="D45" i="12"/>
  <c r="D12" i="16"/>
  <c r="E50" i="13"/>
  <c r="H23" i="24"/>
  <c r="H28" i="24"/>
  <c r="H31" i="24"/>
  <c r="F49" i="14"/>
  <c r="D50" i="16"/>
  <c r="E12" i="16"/>
  <c r="H20" i="24"/>
  <c r="H27" i="24"/>
  <c r="H15" i="24"/>
  <c r="E50" i="16"/>
  <c r="D12" i="12"/>
  <c r="F87" i="14"/>
  <c r="H25" i="24"/>
  <c r="H7" i="24"/>
  <c r="H13" i="24"/>
  <c r="D50" i="13"/>
  <c r="E87" i="14"/>
  <c r="F12" i="14"/>
  <c r="E49" i="14"/>
  <c r="H14" i="24"/>
  <c r="H6" i="24"/>
  <c r="E115" i="17"/>
  <c r="H36" i="24"/>
  <c r="E11" i="17"/>
  <c r="H8" i="24"/>
  <c r="H33" i="24"/>
  <c r="D115" i="17"/>
  <c r="H9" i="24"/>
  <c r="E12" i="13"/>
  <c r="E46" i="17"/>
  <c r="H10" i="24"/>
  <c r="E89" i="14" l="1"/>
  <c r="C91" i="14" s="1"/>
  <c r="Q5" i="24" a="1"/>
  <c r="H21" i="15"/>
  <c r="H29" i="15"/>
  <c r="H22" i="15"/>
  <c r="H30" i="15"/>
  <c r="H23" i="15"/>
  <c r="H31" i="15"/>
  <c r="H19" i="15"/>
  <c r="H28" i="15"/>
  <c r="H16" i="15"/>
  <c r="H24" i="15"/>
  <c r="H32" i="15"/>
  <c r="H17" i="15"/>
  <c r="H25" i="15"/>
  <c r="H33" i="15"/>
  <c r="H18" i="15"/>
  <c r="H26" i="15"/>
  <c r="H34" i="15"/>
  <c r="H27" i="15"/>
  <c r="H20" i="15"/>
  <c r="F90" i="17"/>
  <c r="F98" i="17"/>
  <c r="F15" i="17"/>
  <c r="F23" i="17"/>
  <c r="F31" i="17"/>
  <c r="F91" i="17"/>
  <c r="F99" i="17"/>
  <c r="F16" i="17"/>
  <c r="F24" i="17"/>
  <c r="F32" i="17"/>
  <c r="F92" i="17"/>
  <c r="F100" i="17"/>
  <c r="F17" i="17"/>
  <c r="F25" i="17"/>
  <c r="F33" i="17"/>
  <c r="F85" i="17"/>
  <c r="F93" i="17"/>
  <c r="F101" i="17"/>
  <c r="F18" i="17"/>
  <c r="F26" i="17"/>
  <c r="F86" i="17"/>
  <c r="F94" i="17"/>
  <c r="F102" i="17"/>
  <c r="F19" i="17"/>
  <c r="F27" i="17"/>
  <c r="F87" i="17"/>
  <c r="F95" i="17"/>
  <c r="F103" i="17"/>
  <c r="F20" i="17"/>
  <c r="F28" i="17"/>
  <c r="F88" i="17"/>
  <c r="F96" i="17"/>
  <c r="F84" i="17"/>
  <c r="F21" i="17"/>
  <c r="F29" i="17"/>
  <c r="F89" i="17"/>
  <c r="F97" i="17"/>
  <c r="F14" i="17"/>
  <c r="F22" i="17"/>
  <c r="F30" i="17"/>
  <c r="E51" i="17"/>
  <c r="E59" i="17"/>
  <c r="E67" i="17"/>
  <c r="E52" i="17"/>
  <c r="E60" i="17"/>
  <c r="E68" i="17"/>
  <c r="E53" i="17"/>
  <c r="E61" i="17"/>
  <c r="E49" i="17"/>
  <c r="E54" i="17"/>
  <c r="E62" i="17"/>
  <c r="E55" i="17"/>
  <c r="E63" i="17"/>
  <c r="E56" i="17"/>
  <c r="E64" i="17"/>
  <c r="E57" i="17"/>
  <c r="E65" i="17"/>
  <c r="E50" i="17"/>
  <c r="E58" i="17"/>
  <c r="E66" i="17"/>
  <c r="F55" i="17"/>
  <c r="F63" i="17"/>
  <c r="F56" i="17"/>
  <c r="F64" i="17"/>
  <c r="F57" i="17"/>
  <c r="F65" i="17"/>
  <c r="F50" i="17"/>
  <c r="F58" i="17"/>
  <c r="F66" i="17"/>
  <c r="F51" i="17"/>
  <c r="F59" i="17"/>
  <c r="F67" i="17"/>
  <c r="F52" i="17"/>
  <c r="F60" i="17"/>
  <c r="F68" i="17"/>
  <c r="F53" i="17"/>
  <c r="F61" i="17"/>
  <c r="F49" i="17"/>
  <c r="F54" i="17"/>
  <c r="F62" i="17"/>
  <c r="E86" i="17"/>
  <c r="E94" i="17"/>
  <c r="E102" i="17"/>
  <c r="E87" i="17"/>
  <c r="E95" i="17"/>
  <c r="E103" i="17"/>
  <c r="E88" i="17"/>
  <c r="E96" i="17"/>
  <c r="E84" i="17"/>
  <c r="G84" i="17" s="1"/>
  <c r="E89" i="17"/>
  <c r="E97" i="17"/>
  <c r="E90" i="17"/>
  <c r="E98" i="17"/>
  <c r="E91" i="17"/>
  <c r="E99" i="17"/>
  <c r="E92" i="17"/>
  <c r="E100" i="17"/>
  <c r="E85" i="17"/>
  <c r="E93" i="17"/>
  <c r="E101" i="17"/>
  <c r="D23" i="15"/>
  <c r="D31" i="15"/>
  <c r="D15" i="15"/>
  <c r="D16" i="15"/>
  <c r="D24" i="15"/>
  <c r="D32" i="15"/>
  <c r="D17" i="15"/>
  <c r="D25" i="15"/>
  <c r="D33" i="15"/>
  <c r="D18" i="15"/>
  <c r="D26" i="15"/>
  <c r="D34" i="15"/>
  <c r="D19" i="15"/>
  <c r="D27" i="15"/>
  <c r="D20" i="15"/>
  <c r="D28" i="15"/>
  <c r="D21" i="15"/>
  <c r="D29" i="15"/>
  <c r="D22" i="15"/>
  <c r="D30" i="15"/>
  <c r="E20" i="17"/>
  <c r="E28" i="17"/>
  <c r="E21" i="17"/>
  <c r="E29" i="17"/>
  <c r="E14" i="17"/>
  <c r="E22" i="17"/>
  <c r="E30" i="17"/>
  <c r="E15" i="17"/>
  <c r="E23" i="17"/>
  <c r="E31" i="17"/>
  <c r="E16" i="17"/>
  <c r="E24" i="17"/>
  <c r="E32" i="17"/>
  <c r="E17" i="17"/>
  <c r="E25" i="17"/>
  <c r="E33" i="17"/>
  <c r="E18" i="17"/>
  <c r="E26" i="17"/>
  <c r="E19" i="17"/>
  <c r="E27" i="17"/>
  <c r="F118" i="17"/>
  <c r="F126" i="17"/>
  <c r="F134" i="17"/>
  <c r="F119" i="17"/>
  <c r="F127" i="17"/>
  <c r="F135" i="17"/>
  <c r="F120" i="17"/>
  <c r="F128" i="17"/>
  <c r="F136" i="17"/>
  <c r="F130" i="17"/>
  <c r="F121" i="17"/>
  <c r="F129" i="17"/>
  <c r="F137" i="17"/>
  <c r="F122" i="17"/>
  <c r="F123" i="17"/>
  <c r="F131" i="17"/>
  <c r="F132" i="17"/>
  <c r="F133" i="17"/>
  <c r="F124" i="17"/>
  <c r="F125" i="17"/>
  <c r="E123" i="17"/>
  <c r="E131" i="17"/>
  <c r="E124" i="17"/>
  <c r="E132" i="17"/>
  <c r="E125" i="17"/>
  <c r="E133" i="17"/>
  <c r="E137" i="17"/>
  <c r="E126" i="17"/>
  <c r="E134" i="17"/>
  <c r="E118" i="17"/>
  <c r="E121" i="17"/>
  <c r="E119" i="17"/>
  <c r="E127" i="17"/>
  <c r="E135" i="17"/>
  <c r="E120" i="17"/>
  <c r="E128" i="17"/>
  <c r="E136" i="17"/>
  <c r="E122" i="17"/>
  <c r="E130" i="17"/>
  <c r="E129" i="17"/>
  <c r="E19" i="16"/>
  <c r="E35" i="16"/>
  <c r="E27" i="16"/>
  <c r="E23" i="16"/>
  <c r="E20" i="16"/>
  <c r="E24" i="16"/>
  <c r="E28" i="16"/>
  <c r="E32" i="16"/>
  <c r="E36" i="16"/>
  <c r="E37" i="16"/>
  <c r="E31" i="16"/>
  <c r="E17" i="16"/>
  <c r="E21" i="16"/>
  <c r="E25" i="16"/>
  <c r="E29" i="16"/>
  <c r="E33" i="16"/>
  <c r="E18" i="16"/>
  <c r="E22" i="16"/>
  <c r="E26" i="16"/>
  <c r="E30" i="16"/>
  <c r="E34" i="16"/>
  <c r="E58" i="16"/>
  <c r="E66" i="16"/>
  <c r="E53" i="16"/>
  <c r="E59" i="16"/>
  <c r="E67" i="16"/>
  <c r="E60" i="16"/>
  <c r="E68" i="16"/>
  <c r="E61" i="16"/>
  <c r="E69" i="16"/>
  <c r="E54" i="16"/>
  <c r="E62" i="16"/>
  <c r="E70" i="16"/>
  <c r="E55" i="16"/>
  <c r="E63" i="16"/>
  <c r="E71" i="16"/>
  <c r="E56" i="16"/>
  <c r="E64" i="16"/>
  <c r="E72" i="16"/>
  <c r="E57" i="16"/>
  <c r="E65" i="16"/>
  <c r="E73" i="16"/>
  <c r="F54" i="16"/>
  <c r="F55" i="16"/>
  <c r="F63" i="16"/>
  <c r="F71" i="16"/>
  <c r="F64" i="16"/>
  <c r="F72" i="16"/>
  <c r="F56" i="16"/>
  <c r="F57" i="16"/>
  <c r="F65" i="16"/>
  <c r="F73" i="16"/>
  <c r="F58" i="16"/>
  <c r="F66" i="16"/>
  <c r="F53" i="16"/>
  <c r="F59" i="16"/>
  <c r="F67" i="16"/>
  <c r="F68" i="16"/>
  <c r="F60" i="16"/>
  <c r="F61" i="16"/>
  <c r="F69" i="16"/>
  <c r="F62" i="16"/>
  <c r="F70" i="16"/>
  <c r="E54" i="14"/>
  <c r="E62" i="14"/>
  <c r="E70" i="14"/>
  <c r="E57" i="14"/>
  <c r="E58" i="14"/>
  <c r="E55" i="14"/>
  <c r="E63" i="14"/>
  <c r="E71" i="14"/>
  <c r="H49" i="14"/>
  <c r="E66" i="14"/>
  <c r="E59" i="14"/>
  <c r="E67" i="14"/>
  <c r="E73" i="14"/>
  <c r="E60" i="14"/>
  <c r="E68" i="14"/>
  <c r="E61" i="14"/>
  <c r="E69" i="14"/>
  <c r="E56" i="14"/>
  <c r="E64" i="14"/>
  <c r="E72" i="14"/>
  <c r="E65" i="14"/>
  <c r="E53" i="14"/>
  <c r="G67" i="14"/>
  <c r="H67" i="14" s="1"/>
  <c r="G57" i="14"/>
  <c r="H57" i="14" s="1"/>
  <c r="G65" i="14"/>
  <c r="H65" i="14" s="1"/>
  <c r="G73" i="14"/>
  <c r="H73" i="14" s="1"/>
  <c r="G61" i="14"/>
  <c r="H61" i="14" s="1"/>
  <c r="G58" i="14"/>
  <c r="H58" i="14" s="1"/>
  <c r="G66" i="14"/>
  <c r="H66" i="14" s="1"/>
  <c r="G53" i="14"/>
  <c r="H53" i="14" s="1"/>
  <c r="G69" i="14"/>
  <c r="H69" i="14" s="1"/>
  <c r="G54" i="14"/>
  <c r="H54" i="14" s="1"/>
  <c r="G62" i="14"/>
  <c r="H62" i="14" s="1"/>
  <c r="G70" i="14"/>
  <c r="H70" i="14" s="1"/>
  <c r="G64" i="14"/>
  <c r="H64" i="14" s="1"/>
  <c r="G55" i="14"/>
  <c r="H55" i="14" s="1"/>
  <c r="G63" i="14"/>
  <c r="H63" i="14" s="1"/>
  <c r="G71" i="14"/>
  <c r="H71" i="14" s="1"/>
  <c r="G56" i="14"/>
  <c r="H56" i="14" s="1"/>
  <c r="G72" i="14"/>
  <c r="H72" i="14" s="1"/>
  <c r="G59" i="14"/>
  <c r="H59" i="14" s="1"/>
  <c r="G60" i="14"/>
  <c r="H60" i="14" s="1"/>
  <c r="G68" i="14"/>
  <c r="H68" i="14" s="1"/>
  <c r="J55" i="14"/>
  <c r="J66" i="14"/>
  <c r="J56" i="14"/>
  <c r="J64" i="14"/>
  <c r="J72" i="14"/>
  <c r="J59" i="14"/>
  <c r="J60" i="14"/>
  <c r="J57" i="14"/>
  <c r="J65" i="14"/>
  <c r="J73" i="14"/>
  <c r="J61" i="14"/>
  <c r="J69" i="14"/>
  <c r="J71" i="14"/>
  <c r="J68" i="14"/>
  <c r="J54" i="14"/>
  <c r="J62" i="14"/>
  <c r="J70" i="14"/>
  <c r="J63" i="14"/>
  <c r="J58" i="14"/>
  <c r="J53" i="14"/>
  <c r="J67" i="14"/>
  <c r="G36" i="16"/>
  <c r="H36" i="16" s="1"/>
  <c r="G32" i="16"/>
  <c r="H32" i="16" s="1"/>
  <c r="G28" i="16"/>
  <c r="H28" i="16" s="1"/>
  <c r="G24" i="16"/>
  <c r="H24" i="16" s="1"/>
  <c r="G20" i="16"/>
  <c r="H20" i="16" s="1"/>
  <c r="G25" i="16"/>
  <c r="H25" i="16" s="1"/>
  <c r="G17" i="16"/>
  <c r="H17" i="16" s="1"/>
  <c r="G33" i="16"/>
  <c r="H33" i="16" s="1"/>
  <c r="G18" i="16"/>
  <c r="H18" i="16" s="1"/>
  <c r="G22" i="16"/>
  <c r="H22" i="16" s="1"/>
  <c r="G26" i="16"/>
  <c r="H26" i="16" s="1"/>
  <c r="G30" i="16"/>
  <c r="H30" i="16" s="1"/>
  <c r="G34" i="16"/>
  <c r="H34" i="16" s="1"/>
  <c r="G21" i="16"/>
  <c r="H21" i="16" s="1"/>
  <c r="G37" i="16"/>
  <c r="H37" i="16" s="1"/>
  <c r="G29" i="16"/>
  <c r="H29" i="16" s="1"/>
  <c r="G19" i="16"/>
  <c r="H19" i="16" s="1"/>
  <c r="G23" i="16"/>
  <c r="H23" i="16" s="1"/>
  <c r="G27" i="16"/>
  <c r="H27" i="16" s="1"/>
  <c r="G31" i="16"/>
  <c r="H31" i="16" s="1"/>
  <c r="G35" i="16"/>
  <c r="H35" i="16" s="1"/>
  <c r="E20" i="14"/>
  <c r="E28" i="14"/>
  <c r="E36" i="14"/>
  <c r="E19" i="14"/>
  <c r="E24" i="14"/>
  <c r="E25" i="14"/>
  <c r="E18" i="14"/>
  <c r="E34" i="14"/>
  <c r="E27" i="14"/>
  <c r="H11" i="14"/>
  <c r="E32" i="14"/>
  <c r="E17" i="14"/>
  <c r="E33" i="14"/>
  <c r="E26" i="14"/>
  <c r="E35" i="14"/>
  <c r="J27" i="14"/>
  <c r="J20" i="14"/>
  <c r="J36" i="14"/>
  <c r="J21" i="14"/>
  <c r="J16" i="14"/>
  <c r="J18" i="14"/>
  <c r="J26" i="14"/>
  <c r="J34" i="14"/>
  <c r="J19" i="14"/>
  <c r="J35" i="14"/>
  <c r="J28" i="14"/>
  <c r="J29" i="14"/>
  <c r="G23" i="14"/>
  <c r="H23" i="14" s="1"/>
  <c r="G31" i="14"/>
  <c r="H31" i="14" s="1"/>
  <c r="G19" i="14"/>
  <c r="H19" i="14" s="1"/>
  <c r="G35" i="14"/>
  <c r="H35" i="14" s="1"/>
  <c r="G20" i="14"/>
  <c r="H20" i="14" s="1"/>
  <c r="G36" i="14"/>
  <c r="H36" i="14" s="1"/>
  <c r="G21" i="14"/>
  <c r="H21" i="14" s="1"/>
  <c r="G16" i="14"/>
  <c r="H16" i="14" s="1"/>
  <c r="G30" i="14"/>
  <c r="H30" i="14" s="1"/>
  <c r="G27" i="14"/>
  <c r="H27" i="14" s="1"/>
  <c r="G28" i="14"/>
  <c r="H28" i="14" s="1"/>
  <c r="G29" i="14"/>
  <c r="H29" i="14" s="1"/>
  <c r="G22" i="14"/>
  <c r="H22" i="14" s="1"/>
  <c r="J24" i="14"/>
  <c r="E30" i="14"/>
  <c r="J32" i="14"/>
  <c r="E21" i="14"/>
  <c r="G26" i="14"/>
  <c r="H26" i="14" s="1"/>
  <c r="J23" i="14"/>
  <c r="G33" i="14"/>
  <c r="H33" i="14" s="1"/>
  <c r="G25" i="14"/>
  <c r="H25" i="14" s="1"/>
  <c r="G17" i="14"/>
  <c r="H17" i="14" s="1"/>
  <c r="J22" i="14"/>
  <c r="G32" i="14"/>
  <c r="H32" i="14" s="1"/>
  <c r="G24" i="14"/>
  <c r="H24" i="14" s="1"/>
  <c r="G18" i="14"/>
  <c r="H18" i="14" s="1"/>
  <c r="E22" i="14"/>
  <c r="E16" i="14"/>
  <c r="E29" i="14"/>
  <c r="G34" i="14"/>
  <c r="H34" i="14" s="1"/>
  <c r="J31" i="14"/>
  <c r="J30" i="14"/>
  <c r="E31" i="14"/>
  <c r="E23" i="14"/>
  <c r="J33" i="14"/>
  <c r="J25" i="14"/>
  <c r="J17" i="14"/>
  <c r="E18" i="13"/>
  <c r="E26" i="13"/>
  <c r="E34" i="13"/>
  <c r="E19" i="13"/>
  <c r="E27" i="13"/>
  <c r="E35" i="13"/>
  <c r="E20" i="13"/>
  <c r="E28" i="13"/>
  <c r="E36" i="13"/>
  <c r="E23" i="13"/>
  <c r="E21" i="13"/>
  <c r="E29" i="13"/>
  <c r="E37" i="13"/>
  <c r="E22" i="13"/>
  <c r="E30" i="13"/>
  <c r="E17" i="13"/>
  <c r="E31" i="13"/>
  <c r="E24" i="13"/>
  <c r="E32" i="13"/>
  <c r="E25" i="13"/>
  <c r="E33" i="13"/>
  <c r="G20" i="13"/>
  <c r="H20" i="13" s="1"/>
  <c r="G28" i="13"/>
  <c r="H28" i="13" s="1"/>
  <c r="G36" i="13"/>
  <c r="H36" i="13" s="1"/>
  <c r="G21" i="13"/>
  <c r="H21" i="13" s="1"/>
  <c r="G29" i="13"/>
  <c r="H29" i="13" s="1"/>
  <c r="G37" i="13"/>
  <c r="H37" i="13" s="1"/>
  <c r="G22" i="13"/>
  <c r="H22" i="13" s="1"/>
  <c r="G30" i="13"/>
  <c r="H30" i="13" s="1"/>
  <c r="G17" i="13"/>
  <c r="H17" i="13" s="1"/>
  <c r="G23" i="13"/>
  <c r="H23" i="13" s="1"/>
  <c r="G31" i="13"/>
  <c r="H31" i="13" s="1"/>
  <c r="G33" i="13"/>
  <c r="H33" i="13" s="1"/>
  <c r="G24" i="13"/>
  <c r="H24" i="13" s="1"/>
  <c r="G32" i="13"/>
  <c r="H32" i="13" s="1"/>
  <c r="G25" i="13"/>
  <c r="H25" i="13" s="1"/>
  <c r="G18" i="13"/>
  <c r="H18" i="13" s="1"/>
  <c r="G26" i="13"/>
  <c r="H26" i="13" s="1"/>
  <c r="G34" i="13"/>
  <c r="H34" i="13" s="1"/>
  <c r="G19" i="13"/>
  <c r="H19" i="13" s="1"/>
  <c r="G27" i="13"/>
  <c r="H27" i="13" s="1"/>
  <c r="G35" i="13"/>
  <c r="H35" i="13" s="1"/>
  <c r="E60" i="13"/>
  <c r="E68" i="13"/>
  <c r="E61" i="13"/>
  <c r="E69" i="13"/>
  <c r="E54" i="13"/>
  <c r="E62" i="13"/>
  <c r="E70" i="13"/>
  <c r="E55" i="13"/>
  <c r="E63" i="13"/>
  <c r="E71" i="13"/>
  <c r="E57" i="13"/>
  <c r="E65" i="13"/>
  <c r="E73" i="13"/>
  <c r="E56" i="13"/>
  <c r="E64" i="13"/>
  <c r="E72" i="13"/>
  <c r="E58" i="13"/>
  <c r="E66" i="13"/>
  <c r="E53" i="13"/>
  <c r="E59" i="13"/>
  <c r="E67" i="13"/>
  <c r="F57" i="13"/>
  <c r="F65" i="13"/>
  <c r="F73" i="13"/>
  <c r="F58" i="13"/>
  <c r="F66" i="13"/>
  <c r="F53" i="13"/>
  <c r="F59" i="13"/>
  <c r="F67" i="13"/>
  <c r="F62" i="13"/>
  <c r="F60" i="13"/>
  <c r="F68" i="13"/>
  <c r="F61" i="13"/>
  <c r="F69" i="13"/>
  <c r="F70" i="13"/>
  <c r="F54" i="13"/>
  <c r="F55" i="13"/>
  <c r="F63" i="13"/>
  <c r="F71" i="13"/>
  <c r="F56" i="13"/>
  <c r="F64" i="13"/>
  <c r="F72" i="13"/>
  <c r="G17" i="12"/>
  <c r="H17" i="12" s="1"/>
  <c r="G25" i="12"/>
  <c r="H25" i="12" s="1"/>
  <c r="G33" i="12"/>
  <c r="H33" i="12" s="1"/>
  <c r="G18" i="12"/>
  <c r="H18" i="12" s="1"/>
  <c r="G26" i="12"/>
  <c r="H26" i="12" s="1"/>
  <c r="G34" i="12"/>
  <c r="H34" i="12" s="1"/>
  <c r="G19" i="12"/>
  <c r="H19" i="12" s="1"/>
  <c r="G27" i="12"/>
  <c r="H27" i="12" s="1"/>
  <c r="G15" i="12"/>
  <c r="H15" i="12" s="1"/>
  <c r="G22" i="12"/>
  <c r="H22" i="12" s="1"/>
  <c r="G20" i="12"/>
  <c r="H20" i="12" s="1"/>
  <c r="G28" i="12"/>
  <c r="H28" i="12" s="1"/>
  <c r="G21" i="12"/>
  <c r="H21" i="12" s="1"/>
  <c r="G29" i="12"/>
  <c r="H29" i="12" s="1"/>
  <c r="G30" i="12"/>
  <c r="H30" i="12" s="1"/>
  <c r="G23" i="12"/>
  <c r="H23" i="12" s="1"/>
  <c r="G31" i="12"/>
  <c r="H31" i="12" s="1"/>
  <c r="G16" i="12"/>
  <c r="H16" i="12" s="1"/>
  <c r="G24" i="12"/>
  <c r="H24" i="12" s="1"/>
  <c r="G32" i="12"/>
  <c r="H32" i="12" s="1"/>
  <c r="F110" i="12"/>
  <c r="G110" i="12" s="1"/>
  <c r="F78" i="12"/>
  <c r="G78" i="12" s="1"/>
  <c r="F86" i="12"/>
  <c r="G86" i="12" s="1"/>
  <c r="G49" i="12"/>
  <c r="H49" i="12" s="1"/>
  <c r="G57" i="12"/>
  <c r="H57" i="12" s="1"/>
  <c r="G65" i="12"/>
  <c r="H65" i="12" s="1"/>
  <c r="F109" i="12"/>
  <c r="G109" i="12" s="1"/>
  <c r="F79" i="12"/>
  <c r="G79" i="12" s="1"/>
  <c r="F87" i="12"/>
  <c r="G87" i="12" s="1"/>
  <c r="G50" i="12"/>
  <c r="H50" i="12" s="1"/>
  <c r="G58" i="12"/>
  <c r="H58" i="12" s="1"/>
  <c r="G66" i="12"/>
  <c r="H66" i="12" s="1"/>
  <c r="F101" i="12"/>
  <c r="G101" i="12" s="1"/>
  <c r="F80" i="12"/>
  <c r="G80" i="12" s="1"/>
  <c r="F88" i="12"/>
  <c r="G88" i="12" s="1"/>
  <c r="G51" i="12"/>
  <c r="H51" i="12" s="1"/>
  <c r="G59" i="12"/>
  <c r="H59" i="12" s="1"/>
  <c r="G67" i="12"/>
  <c r="H67" i="12" s="1"/>
  <c r="F118" i="12"/>
  <c r="G118" i="12" s="1"/>
  <c r="F75" i="12"/>
  <c r="G75" i="12" s="1"/>
  <c r="F81" i="12"/>
  <c r="G81" i="12" s="1"/>
  <c r="F89" i="12"/>
  <c r="G89" i="12" s="1"/>
  <c r="G52" i="12"/>
  <c r="H52" i="12" s="1"/>
  <c r="G60" i="12"/>
  <c r="H60" i="12" s="1"/>
  <c r="F115" i="12"/>
  <c r="G115" i="12" s="1"/>
  <c r="F91" i="12"/>
  <c r="G91" i="12" s="1"/>
  <c r="G54" i="12"/>
  <c r="H54" i="12" s="1"/>
  <c r="G62" i="12"/>
  <c r="H62" i="12" s="1"/>
  <c r="F117" i="12"/>
  <c r="G117" i="12" s="1"/>
  <c r="F74" i="12"/>
  <c r="G74" i="12" s="1"/>
  <c r="G48" i="12"/>
  <c r="H48" i="12" s="1"/>
  <c r="F82" i="12"/>
  <c r="G82" i="12" s="1"/>
  <c r="F90" i="12"/>
  <c r="G90" i="12" s="1"/>
  <c r="G53" i="12"/>
  <c r="H53" i="12" s="1"/>
  <c r="G61" i="12"/>
  <c r="H61" i="12" s="1"/>
  <c r="F83" i="12"/>
  <c r="G83" i="12" s="1"/>
  <c r="F114" i="12"/>
  <c r="G114" i="12" s="1"/>
  <c r="F76" i="12"/>
  <c r="G76" i="12" s="1"/>
  <c r="F84" i="12"/>
  <c r="G84" i="12" s="1"/>
  <c r="F92" i="12"/>
  <c r="G92" i="12" s="1"/>
  <c r="G55" i="12"/>
  <c r="H55" i="12" s="1"/>
  <c r="G63" i="12"/>
  <c r="H63" i="12" s="1"/>
  <c r="F111" i="12"/>
  <c r="G111" i="12" s="1"/>
  <c r="F77" i="12"/>
  <c r="G77" i="12" s="1"/>
  <c r="F85" i="12"/>
  <c r="G85" i="12" s="1"/>
  <c r="F93" i="12"/>
  <c r="G93" i="12" s="1"/>
  <c r="G56" i="12"/>
  <c r="H56" i="12" s="1"/>
  <c r="G64" i="12"/>
  <c r="H64" i="12" s="1"/>
  <c r="F106" i="12"/>
  <c r="G106" i="12" s="1"/>
  <c r="F113" i="12"/>
  <c r="G113" i="12" s="1"/>
  <c r="F105" i="12"/>
  <c r="G105" i="12" s="1"/>
  <c r="F112" i="12"/>
  <c r="G112" i="12" s="1"/>
  <c r="F119" i="12"/>
  <c r="G119" i="12" s="1"/>
  <c r="F103" i="12"/>
  <c r="G103" i="12" s="1"/>
  <c r="F104" i="12"/>
  <c r="G104" i="12" s="1"/>
  <c r="F102" i="12"/>
  <c r="G102" i="12" s="1"/>
  <c r="F100" i="12"/>
  <c r="G100" i="12" s="1"/>
  <c r="F116" i="12"/>
  <c r="G116" i="12" s="1"/>
  <c r="F108" i="12"/>
  <c r="G108" i="12" s="1"/>
  <c r="F107" i="12"/>
  <c r="G107" i="12" s="1"/>
  <c r="G14" i="5"/>
  <c r="E10" i="6"/>
  <c r="E10" i="8"/>
  <c r="D12" i="9"/>
  <c r="D10" i="8"/>
  <c r="E12" i="9"/>
  <c r="D12" i="10"/>
  <c r="D10" i="4"/>
  <c r="E9" i="7"/>
  <c r="E12" i="10"/>
  <c r="D9" i="7"/>
  <c r="E10" i="4"/>
  <c r="D10" i="6"/>
  <c r="D12" i="11"/>
  <c r="E12" i="11"/>
  <c r="G99" i="17" l="1"/>
  <c r="I30" i="16"/>
  <c r="G60" i="17"/>
  <c r="G98" i="17"/>
  <c r="G133" i="17"/>
  <c r="I17" i="15"/>
  <c r="I21" i="15"/>
  <c r="I20" i="15"/>
  <c r="I32" i="15"/>
  <c r="G53" i="16"/>
  <c r="G33" i="17"/>
  <c r="I30" i="15"/>
  <c r="G64" i="17"/>
  <c r="G57" i="17"/>
  <c r="G22" i="17"/>
  <c r="I29" i="15"/>
  <c r="G56" i="17"/>
  <c r="G95" i="17"/>
  <c r="G124" i="17"/>
  <c r="G27" i="17"/>
  <c r="G24" i="17"/>
  <c r="G29" i="17"/>
  <c r="I28" i="15"/>
  <c r="I25" i="15"/>
  <c r="G90" i="17"/>
  <c r="G58" i="17"/>
  <c r="G52" i="17"/>
  <c r="I26" i="16"/>
  <c r="G118" i="17"/>
  <c r="G67" i="16"/>
  <c r="G15" i="17"/>
  <c r="I34" i="15"/>
  <c r="I16" i="15"/>
  <c r="I22" i="15"/>
  <c r="G17" i="17"/>
  <c r="Q5" i="24"/>
  <c r="S11" i="24"/>
  <c r="S8" i="24"/>
  <c r="T5" i="24"/>
  <c r="V11" i="24"/>
  <c r="S10" i="24"/>
  <c r="Q7" i="24"/>
  <c r="V9" i="24"/>
  <c r="T10" i="24"/>
  <c r="Q9" i="24"/>
  <c r="U8" i="24"/>
  <c r="U5" i="24"/>
  <c r="U10" i="24"/>
  <c r="R9" i="24"/>
  <c r="U7" i="24"/>
  <c r="R5" i="24"/>
  <c r="R8" i="24"/>
  <c r="R6" i="24"/>
  <c r="R7" i="24"/>
  <c r="Q10" i="24"/>
  <c r="T11" i="24"/>
  <c r="S7" i="24"/>
  <c r="T8" i="24"/>
  <c r="S9" i="24"/>
  <c r="V7" i="24"/>
  <c r="S6" i="24"/>
  <c r="R10" i="24"/>
  <c r="Q6" i="24"/>
  <c r="V10" i="24"/>
  <c r="Q8" i="24"/>
  <c r="T6" i="24"/>
  <c r="V8" i="24"/>
  <c r="R11" i="24"/>
  <c r="T9" i="24"/>
  <c r="U6" i="24"/>
  <c r="T7" i="24"/>
  <c r="Q11" i="24"/>
  <c r="S5" i="24"/>
  <c r="V5" i="24"/>
  <c r="U9" i="24"/>
  <c r="V6" i="24"/>
  <c r="U11" i="24"/>
  <c r="I31" i="15"/>
  <c r="I33" i="15"/>
  <c r="I23" i="15"/>
  <c r="G122" i="17"/>
  <c r="G31" i="17"/>
  <c r="I27" i="15"/>
  <c r="G50" i="17"/>
  <c r="G54" i="17"/>
  <c r="G18" i="17"/>
  <c r="G20" i="17"/>
  <c r="I19" i="15"/>
  <c r="I24" i="15"/>
  <c r="G127" i="17"/>
  <c r="I26" i="15"/>
  <c r="G15" i="15"/>
  <c r="H15" i="15" s="1"/>
  <c r="I15" i="15" s="1"/>
  <c r="G92" i="17"/>
  <c r="G62" i="17"/>
  <c r="I18" i="15"/>
  <c r="G103" i="17"/>
  <c r="G68" i="17"/>
  <c r="G56" i="16"/>
  <c r="G67" i="17"/>
  <c r="G63" i="17"/>
  <c r="G86" i="17"/>
  <c r="I18" i="16"/>
  <c r="G126" i="17"/>
  <c r="G125" i="17"/>
  <c r="G137" i="17"/>
  <c r="G91" i="17"/>
  <c r="G32" i="17"/>
  <c r="G87" i="17"/>
  <c r="G66" i="17"/>
  <c r="G55" i="17"/>
  <c r="G89" i="17"/>
  <c r="I24" i="16"/>
  <c r="G21" i="17"/>
  <c r="G97" i="17"/>
  <c r="G102" i="17"/>
  <c r="C15" i="4"/>
  <c r="G129" i="17"/>
  <c r="G119" i="17"/>
  <c r="G26" i="17"/>
  <c r="G28" i="17"/>
  <c r="G94" i="17"/>
  <c r="G65" i="17"/>
  <c r="G72" i="16"/>
  <c r="G130" i="17"/>
  <c r="G23" i="17"/>
  <c r="G100" i="17"/>
  <c r="G25" i="17"/>
  <c r="G30" i="17"/>
  <c r="G14" i="17"/>
  <c r="G19" i="17"/>
  <c r="G16" i="17"/>
  <c r="K59" i="14"/>
  <c r="G61" i="17"/>
  <c r="G96" i="17"/>
  <c r="G85" i="17"/>
  <c r="G70" i="16"/>
  <c r="I36" i="16"/>
  <c r="G132" i="17"/>
  <c r="G136" i="17"/>
  <c r="G53" i="17"/>
  <c r="G88" i="17"/>
  <c r="G131" i="17"/>
  <c r="G54" i="16"/>
  <c r="I28" i="16"/>
  <c r="K68" i="14"/>
  <c r="G69" i="16"/>
  <c r="K60" i="14"/>
  <c r="K55" i="14"/>
  <c r="K65" i="14"/>
  <c r="G68" i="16"/>
  <c r="G59" i="17"/>
  <c r="G101" i="17"/>
  <c r="G63" i="16"/>
  <c r="G121" i="17"/>
  <c r="G49" i="17"/>
  <c r="G51" i="17"/>
  <c r="G93" i="17"/>
  <c r="G134" i="17"/>
  <c r="G123" i="17"/>
  <c r="G128" i="17"/>
  <c r="G120" i="17"/>
  <c r="G135" i="17"/>
  <c r="G65" i="16"/>
  <c r="G57" i="16"/>
  <c r="I25" i="16"/>
  <c r="G66" i="16"/>
  <c r="K61" i="14"/>
  <c r="K71" i="14"/>
  <c r="I21" i="16"/>
  <c r="K63" i="14"/>
  <c r="I17" i="16"/>
  <c r="K53" i="14"/>
  <c r="I19" i="16"/>
  <c r="K73" i="14"/>
  <c r="K58" i="14"/>
  <c r="G71" i="16"/>
  <c r="G59" i="16"/>
  <c r="G73" i="16"/>
  <c r="G58" i="16"/>
  <c r="I23" i="16"/>
  <c r="K72" i="14"/>
  <c r="K67" i="14"/>
  <c r="K57" i="14"/>
  <c r="G61" i="16"/>
  <c r="I37" i="16"/>
  <c r="G60" i="16"/>
  <c r="I27" i="16"/>
  <c r="K64" i="14"/>
  <c r="K70" i="14"/>
  <c r="G55" i="16"/>
  <c r="I33" i="16"/>
  <c r="I32" i="16"/>
  <c r="G62" i="16"/>
  <c r="I31" i="16"/>
  <c r="K56" i="14"/>
  <c r="K66" i="14"/>
  <c r="K62" i="14"/>
  <c r="I22" i="16"/>
  <c r="I34" i="16"/>
  <c r="I29" i="16"/>
  <c r="I20" i="16"/>
  <c r="G64" i="16"/>
  <c r="I35" i="16"/>
  <c r="K69" i="14"/>
  <c r="K54" i="14"/>
  <c r="K21" i="14"/>
  <c r="G73" i="13"/>
  <c r="K16" i="14"/>
  <c r="I35" i="13"/>
  <c r="I37" i="13"/>
  <c r="I30" i="13"/>
  <c r="G65" i="13"/>
  <c r="I33" i="13"/>
  <c r="G61" i="13"/>
  <c r="G69" i="13"/>
  <c r="G57" i="13"/>
  <c r="K24" i="14"/>
  <c r="G71" i="13"/>
  <c r="G54" i="13"/>
  <c r="I20" i="13"/>
  <c r="I22" i="13"/>
  <c r="K23" i="14"/>
  <c r="I29" i="13"/>
  <c r="K29" i="14"/>
  <c r="K34" i="14"/>
  <c r="K30" i="14"/>
  <c r="K35" i="14"/>
  <c r="K18" i="14"/>
  <c r="K22" i="14"/>
  <c r="K26" i="14"/>
  <c r="K25" i="14"/>
  <c r="K17" i="14"/>
  <c r="K19" i="14"/>
  <c r="K33" i="14"/>
  <c r="K31" i="14"/>
  <c r="K32" i="14"/>
  <c r="K36" i="14"/>
  <c r="K28" i="14"/>
  <c r="K27" i="14"/>
  <c r="K20" i="14"/>
  <c r="G56" i="13"/>
  <c r="G62" i="13"/>
  <c r="I17" i="13"/>
  <c r="I28" i="13"/>
  <c r="G59" i="13"/>
  <c r="G53" i="13"/>
  <c r="I27" i="13"/>
  <c r="G66" i="13"/>
  <c r="G68" i="13"/>
  <c r="I25" i="13"/>
  <c r="I19" i="13"/>
  <c r="G58" i="13"/>
  <c r="G63" i="13"/>
  <c r="G60" i="13"/>
  <c r="I32" i="13"/>
  <c r="I21" i="13"/>
  <c r="I34" i="13"/>
  <c r="G72" i="13"/>
  <c r="G55" i="13"/>
  <c r="I24" i="13"/>
  <c r="I23" i="13"/>
  <c r="I26" i="13"/>
  <c r="G67" i="13"/>
  <c r="G64" i="13"/>
  <c r="G70" i="13"/>
  <c r="I31" i="13"/>
  <c r="I36" i="13"/>
  <c r="I18" i="13"/>
  <c r="B45" i="10"/>
  <c r="B45" i="11"/>
  <c r="B18" i="11"/>
  <c r="B17" i="10"/>
  <c r="B44" i="9"/>
  <c r="B17" i="9"/>
  <c r="F14" i="8"/>
  <c r="C14" i="8"/>
  <c r="F13" i="7"/>
  <c r="C13" i="7"/>
  <c r="F14" i="6"/>
  <c r="C14" i="6"/>
  <c r="E10" i="1"/>
  <c r="D10" i="1"/>
  <c r="E10" i="3"/>
  <c r="D10" i="3"/>
  <c r="I8" i="24" l="1"/>
  <c r="I16" i="24"/>
  <c r="I24" i="24"/>
  <c r="I32" i="24"/>
  <c r="I40" i="24"/>
  <c r="I48" i="24"/>
  <c r="I9" i="24"/>
  <c r="I17" i="24"/>
  <c r="I25" i="24"/>
  <c r="I33" i="24"/>
  <c r="I41" i="24"/>
  <c r="I49" i="24"/>
  <c r="I12" i="24"/>
  <c r="I20" i="24"/>
  <c r="I28" i="24"/>
  <c r="I36" i="24"/>
  <c r="I44" i="24"/>
  <c r="I10" i="24"/>
  <c r="I18" i="24"/>
  <c r="I26" i="24"/>
  <c r="I34" i="24"/>
  <c r="I42" i="24"/>
  <c r="I5" i="24"/>
  <c r="I11" i="24"/>
  <c r="I19" i="24"/>
  <c r="I27" i="24"/>
  <c r="I35" i="24"/>
  <c r="I43" i="24"/>
  <c r="I13" i="24"/>
  <c r="I21" i="24"/>
  <c r="I29" i="24"/>
  <c r="I37" i="24"/>
  <c r="I45" i="24"/>
  <c r="I6" i="24"/>
  <c r="I14" i="24"/>
  <c r="I22" i="24"/>
  <c r="I30" i="24"/>
  <c r="I38" i="24"/>
  <c r="I46" i="24"/>
  <c r="I7" i="24"/>
  <c r="I15" i="24"/>
  <c r="I23" i="24"/>
  <c r="I31" i="24"/>
  <c r="I39" i="24"/>
  <c r="I47" i="24"/>
  <c r="F15" i="4"/>
  <c r="D14" i="5"/>
  <c r="F17" i="3"/>
  <c r="C17" i="3"/>
  <c r="C16" i="1"/>
  <c r="M16" i="1"/>
</calcChain>
</file>

<file path=xl/sharedStrings.xml><?xml version="1.0" encoding="utf-8"?>
<sst xmlns="http://schemas.openxmlformats.org/spreadsheetml/2006/main" count="1103" uniqueCount="581">
  <si>
    <t>S</t>
  </si>
  <si>
    <t>K</t>
  </si>
  <si>
    <t>r</t>
  </si>
  <si>
    <t>sigma</t>
  </si>
  <si>
    <t>q</t>
  </si>
  <si>
    <t>T</t>
  </si>
  <si>
    <t>Call</t>
  </si>
  <si>
    <t>Put</t>
  </si>
  <si>
    <t>Black Scholes Formula</t>
  </si>
  <si>
    <t>C&amp;P value</t>
  </si>
  <si>
    <t>https://docs.google.com/spreadsheets/d/1Vp98Blmx4as1pYIe9Giw6mSZGrKR0nRNUPqMnxDpuSg/edit?usp=sharing</t>
  </si>
  <si>
    <t>https://colab.research.google.com/drive/1qE_oPntafQuTCVxwqu8SrdL_Rw-eyzKn?usp=sharing</t>
  </si>
  <si>
    <t>Ans 2(i) b</t>
  </si>
  <si>
    <t>Ans 2(i) c</t>
  </si>
  <si>
    <t>https://colab.research.google.com/drive/1Ymqt_Ok_X9DEXL3_tvK0jfVPCTl5mvUc?usp=sharing</t>
  </si>
  <si>
    <t>Ans 2(i) a</t>
  </si>
  <si>
    <t>Ans 2(ii)</t>
  </si>
  <si>
    <t>https://colab.research.google.com/drive/1-4_YSEKQ09j0iBP2xt3dxjztLUtHfne8?usp=sharing</t>
  </si>
  <si>
    <t xml:space="preserve">Time Value     Call       </t>
  </si>
  <si>
    <t>Time Value</t>
  </si>
  <si>
    <t>Google Sheet Using Java</t>
  </si>
  <si>
    <t>Google Colab Using C++</t>
  </si>
  <si>
    <t>Google Colab Using Python</t>
  </si>
  <si>
    <t>C &amp;P  vs  S</t>
  </si>
  <si>
    <t xml:space="preserve">Call </t>
  </si>
  <si>
    <t>k</t>
  </si>
  <si>
    <t>C &amp;P  vs  sigma</t>
  </si>
  <si>
    <t>C &amp;P  vs  q</t>
  </si>
  <si>
    <t>C &amp;P  vs  T</t>
  </si>
  <si>
    <t>Call vs S vs Sigma</t>
  </si>
  <si>
    <t>Put vs S vs Sigma</t>
  </si>
  <si>
    <t>Call vs S vs T</t>
  </si>
  <si>
    <t>Put vs S vs T</t>
  </si>
  <si>
    <t>Call vs S vs r</t>
  </si>
  <si>
    <t>Put vs S vs r</t>
  </si>
  <si>
    <t>C &amp;P  vs r</t>
  </si>
  <si>
    <t>C &amp;P  vs K</t>
  </si>
  <si>
    <t>Option Trading Strategy : Synthetic Long Put</t>
  </si>
  <si>
    <t>BSMCall(S, K, T, r, q, Sigma)</t>
  </si>
  <si>
    <t>Sigma</t>
  </si>
  <si>
    <t>Stock Price</t>
  </si>
  <si>
    <t>Short Stock</t>
  </si>
  <si>
    <t>Long Call</t>
  </si>
  <si>
    <t>Long Call with Premium</t>
  </si>
  <si>
    <t>Option Trading Strategy : Synthetic Long Call</t>
  </si>
  <si>
    <t>BSMPut(S, K, T, r, q, Sigma)</t>
  </si>
  <si>
    <t xml:space="preserve">Stock Prices </t>
  </si>
  <si>
    <t>Long Stock</t>
  </si>
  <si>
    <t>Long Put</t>
  </si>
  <si>
    <t>Long Put with Premium</t>
  </si>
  <si>
    <t>Option Trading Strategy : Synthetic Short Call</t>
  </si>
  <si>
    <t>Short Put</t>
  </si>
  <si>
    <t>Short Put with Premium</t>
  </si>
  <si>
    <t>Option Trading Strategy : Synthetic Short Put</t>
  </si>
  <si>
    <t>Stock Prices</t>
  </si>
  <si>
    <t>Short Call with Premium</t>
  </si>
  <si>
    <t>Short Call</t>
  </si>
  <si>
    <t>c</t>
  </si>
  <si>
    <t>p</t>
  </si>
  <si>
    <t>BSC</t>
  </si>
  <si>
    <t>Premium</t>
  </si>
  <si>
    <t>C1 Intrin</t>
  </si>
  <si>
    <t>C1 Prem</t>
  </si>
  <si>
    <t>C2 Intrin</t>
  </si>
  <si>
    <t>C2 Prem</t>
  </si>
  <si>
    <t>Long</t>
  </si>
  <si>
    <t>Short</t>
  </si>
  <si>
    <t>Short C2 Prem</t>
  </si>
  <si>
    <t>Bull Portfolio</t>
  </si>
  <si>
    <t>Bull Spread Strategy using Calls Options</t>
  </si>
  <si>
    <t>Bull Spread Strategy using Put Options</t>
  </si>
  <si>
    <t>https://colab.research.google.com/drive/1L-R4cvQ5p0GX0fqdc5HsY06uTo9z4vUx?usp=sharing</t>
  </si>
  <si>
    <t>Bull SpreadUsing Python -</t>
  </si>
  <si>
    <t>Long Put prem</t>
  </si>
  <si>
    <t>Portfolio</t>
  </si>
  <si>
    <t>BSC(S, K, r, q, sigma, T)</t>
  </si>
  <si>
    <t>Butterfly Spread Strategy using Calls Options</t>
  </si>
  <si>
    <t>C1</t>
  </si>
  <si>
    <t>C3 Prem</t>
  </si>
  <si>
    <t>C3 Intrin</t>
  </si>
  <si>
    <t>Combination</t>
  </si>
  <si>
    <t>Butterfly Spread Strategy using Put Options</t>
  </si>
  <si>
    <t>C2</t>
  </si>
  <si>
    <t>C3</t>
  </si>
  <si>
    <t>P1</t>
  </si>
  <si>
    <t>P2</t>
  </si>
  <si>
    <t>P3</t>
  </si>
  <si>
    <t>P1 Intrin</t>
  </si>
  <si>
    <t>P1 Prem</t>
  </si>
  <si>
    <t>P2 Intrin</t>
  </si>
  <si>
    <t>P2 Prem</t>
  </si>
  <si>
    <t>P3 Intrin</t>
  </si>
  <si>
    <t>P3 Prem</t>
  </si>
  <si>
    <t>2 Short</t>
  </si>
  <si>
    <t>Butterfly Spread Using Python -</t>
  </si>
  <si>
    <t>https://colab.research.google.com/drive/1ob2pshSnZHKWFOy8QKeniCPvbzWY9_3U?usp=sharing</t>
  </si>
  <si>
    <t>Sensitivity Analysis</t>
  </si>
  <si>
    <t>Bear Spread Strategy using Calls Options</t>
  </si>
  <si>
    <t>Bear Spread Strategy using Put Options</t>
  </si>
  <si>
    <t>Short Put prem</t>
  </si>
  <si>
    <t>Bear Portfolio</t>
  </si>
  <si>
    <t>Bear Spread Using Python -</t>
  </si>
  <si>
    <t>https://colab.research.google.com/drive/1dj2dGByLoXrwpvzgVeDG4mMfbF0Y09ae?usp=sharing</t>
  </si>
  <si>
    <t xml:space="preserve">Calendar Spread using Call Options </t>
  </si>
  <si>
    <t>Long Call with prem</t>
  </si>
  <si>
    <t>Long Calendar</t>
  </si>
  <si>
    <t>Calendar Spread Using Python-</t>
  </si>
  <si>
    <t>https://colab.research.google.com/drive/1tmBx9bN_4spn_zLVX3bxcoE8-CA1hXb4?usp=sharing</t>
  </si>
  <si>
    <t>Long Straddle</t>
  </si>
  <si>
    <t>Strip</t>
  </si>
  <si>
    <t>Strap</t>
  </si>
  <si>
    <t>2 Put</t>
  </si>
  <si>
    <t>Strangle</t>
  </si>
  <si>
    <t>2 Call</t>
  </si>
  <si>
    <t>C&amp;P-</t>
  </si>
  <si>
    <t>Contract Name</t>
  </si>
  <si>
    <t>Last Trade Date (EDT)</t>
  </si>
  <si>
    <t>Strike</t>
  </si>
  <si>
    <t>Last Price</t>
  </si>
  <si>
    <t>Bid</t>
  </si>
  <si>
    <t>Ask</t>
  </si>
  <si>
    <t>Change</t>
  </si>
  <si>
    <t>% Change</t>
  </si>
  <si>
    <t>Volume</t>
  </si>
  <si>
    <t>Open Interest</t>
  </si>
  <si>
    <t>Implied Volatility</t>
  </si>
  <si>
    <t>10/28/2024 1:30 PM</t>
  </si>
  <si>
    <t>-</t>
  </si>
  <si>
    <t>10/30/2024 7:21 PM</t>
  </si>
  <si>
    <t>Puts</t>
  </si>
  <si>
    <t>In The Money</t>
  </si>
  <si>
    <t>10/30/2024 7:46 PM</t>
  </si>
  <si>
    <t>AAPL241206C00185000</t>
  </si>
  <si>
    <t>AAPL241206C00190000</t>
  </si>
  <si>
    <t>AAPL241206C00200000</t>
  </si>
  <si>
    <t>AAPL241206C00205000</t>
  </si>
  <si>
    <t>AAPL241206C00210000</t>
  </si>
  <si>
    <t>AAPL241206C00215000</t>
  </si>
  <si>
    <t>AAPL241206C00220000</t>
  </si>
  <si>
    <t>AAPL241206C00225000</t>
  </si>
  <si>
    <t>AAPL241206C00230000</t>
  </si>
  <si>
    <t>AAPL241206C00235000</t>
  </si>
  <si>
    <t>AAPL241206C00240000</t>
  </si>
  <si>
    <t>AAPL241206C00245000</t>
  </si>
  <si>
    <t>AAPL241206C00250000</t>
  </si>
  <si>
    <t>AAPL241206C00255000</t>
  </si>
  <si>
    <t>AAPL241206C00260000</t>
  </si>
  <si>
    <t>AAPL241206C00265000</t>
  </si>
  <si>
    <t>AAPL241206C00270000</t>
  </si>
  <si>
    <t>AAPL241206C00275000</t>
  </si>
  <si>
    <t>AAPL241206C00280000</t>
  </si>
  <si>
    <t>AAPL241206P00150000</t>
  </si>
  <si>
    <t>AAPL241206P00165000</t>
  </si>
  <si>
    <t>10/30/2024 4:37 PM</t>
  </si>
  <si>
    <t>AAPL241206P00175000</t>
  </si>
  <si>
    <t>AAPL241206P00180000</t>
  </si>
  <si>
    <t>AAPL241206P00185000</t>
  </si>
  <si>
    <t>AAPL241206P00190000</t>
  </si>
  <si>
    <t>AAPL241206P00195000</t>
  </si>
  <si>
    <t>AAPL241206P00200000</t>
  </si>
  <si>
    <t>AAPL241206P00205000</t>
  </si>
  <si>
    <t>AAPL241206P00210000</t>
  </si>
  <si>
    <t>AAPL241206P00215000</t>
  </si>
  <si>
    <t>AAPL241206P00220000</t>
  </si>
  <si>
    <t>AAPL241206P00225000</t>
  </si>
  <si>
    <t>AAPL241206P00230000</t>
  </si>
  <si>
    <t>AAPL241206P00240000</t>
  </si>
  <si>
    <t>AAPL241206P00245000</t>
  </si>
  <si>
    <t>10/30/2024 4:55 PM</t>
  </si>
  <si>
    <t>10/31/2024 7:45 PM</t>
  </si>
  <si>
    <t>AAPL250417C00110000</t>
  </si>
  <si>
    <t>AAPL250417C00115000</t>
  </si>
  <si>
    <t>AAPL250417C00125000</t>
  </si>
  <si>
    <t>AAPL250417C00130000</t>
  </si>
  <si>
    <t>10/18/2024 2:06 PM</t>
  </si>
  <si>
    <t>AAPL250417C00135000</t>
  </si>
  <si>
    <t>10/23/2024 6:36 PM</t>
  </si>
  <si>
    <t>AAPL250417C00145000</t>
  </si>
  <si>
    <t>10/14/2024 2:14 PM</t>
  </si>
  <si>
    <t>AAPL250417C00150000</t>
  </si>
  <si>
    <t>10/31/2024 7:53 PM</t>
  </si>
  <si>
    <t>AAPL250417C00155000</t>
  </si>
  <si>
    <t>AAPL250417C00160000</t>
  </si>
  <si>
    <t>AAPL250417C00165000</t>
  </si>
  <si>
    <t>AAPL250417C00170000</t>
  </si>
  <si>
    <t>10/24/2024 1:30 PM</t>
  </si>
  <si>
    <t>AAPL250417C00175000</t>
  </si>
  <si>
    <t>AAPL250417C00180000</t>
  </si>
  <si>
    <t>AAPL250417C00185000</t>
  </si>
  <si>
    <t>AAPL250417C00190000</t>
  </si>
  <si>
    <t>AAPL250417C00195000</t>
  </si>
  <si>
    <t>AAPL250417C00200000</t>
  </si>
  <si>
    <t>AAPL250417C00205000</t>
  </si>
  <si>
    <t>AAPL250417C00210000</t>
  </si>
  <si>
    <t>AAPL250417C00215000</t>
  </si>
  <si>
    <t>AAPL250417C00220000</t>
  </si>
  <si>
    <t>AAPL250417C00225000</t>
  </si>
  <si>
    <t>AAPL250417C00230000</t>
  </si>
  <si>
    <t>AAPL250417C00235000</t>
  </si>
  <si>
    <t>AAPL250417C00240000</t>
  </si>
  <si>
    <t>AAPL250417C00245000</t>
  </si>
  <si>
    <t>AAPL250417C00250000</t>
  </si>
  <si>
    <t>AAPL250417C00255000</t>
  </si>
  <si>
    <t>AAPL250417C00260000</t>
  </si>
  <si>
    <t>AAPL250417C00265000</t>
  </si>
  <si>
    <t>AAPL250417C00270000</t>
  </si>
  <si>
    <t>AAPL250417C00275000</t>
  </si>
  <si>
    <t>AAPL250417C00280000</t>
  </si>
  <si>
    <t>AAPL250417C00285000</t>
  </si>
  <si>
    <t>AAPL250417C00290000</t>
  </si>
  <si>
    <t>AAPL250417C00295000</t>
  </si>
  <si>
    <t>AAPL250417C00300000</t>
  </si>
  <si>
    <t>AAPL250417C00305000</t>
  </si>
  <si>
    <t>AAPL250417C00310000</t>
  </si>
  <si>
    <t>AAPL250417C00315000</t>
  </si>
  <si>
    <t>AAPL250417C00320000</t>
  </si>
  <si>
    <t>AAPL250417C00325000</t>
  </si>
  <si>
    <t>10/31/2024 5:51 PM</t>
  </si>
  <si>
    <t>AAPL250417C00330000</t>
  </si>
  <si>
    <t>AAPL250417C00335000</t>
  </si>
  <si>
    <t>10/30/2024 4:29 PM</t>
  </si>
  <si>
    <t>AAPL250417C00340000</t>
  </si>
  <si>
    <t>AAPL250417P00110000</t>
  </si>
  <si>
    <t>10/23/2024 4:00 PM</t>
  </si>
  <si>
    <t>AAPL250417P00115000</t>
  </si>
  <si>
    <t>AAPL250417P00120000</t>
  </si>
  <si>
    <t>10/31/2024 6:02 PM</t>
  </si>
  <si>
    <t>AAPL250417P00125000</t>
  </si>
  <si>
    <t>10/31/2024 7:29 PM</t>
  </si>
  <si>
    <t>AAPL250417P00130000</t>
  </si>
  <si>
    <t>10/18/2024 7:34 PM</t>
  </si>
  <si>
    <t>AAPL250417P00135000</t>
  </si>
  <si>
    <t>10/22/2024 7:19 PM</t>
  </si>
  <si>
    <t>AAPL250417P00140000</t>
  </si>
  <si>
    <t>10/31/2024 7:17 PM</t>
  </si>
  <si>
    <t>AAPL250417P00145000</t>
  </si>
  <si>
    <t>10/31/2024 4:04 PM</t>
  </si>
  <si>
    <t>AAPL250417P00150000</t>
  </si>
  <si>
    <t>AAPL250417P00155000</t>
  </si>
  <si>
    <t>AAPL250417P00160000</t>
  </si>
  <si>
    <t>AAPL250417P00165000</t>
  </si>
  <si>
    <t>AAPL250417P00170000</t>
  </si>
  <si>
    <t>AAPL250417P00175000</t>
  </si>
  <si>
    <t>AAPL250417P00180000</t>
  </si>
  <si>
    <t>AAPL250417P00185000</t>
  </si>
  <si>
    <t>AAPL250417P00190000</t>
  </si>
  <si>
    <t>AAPL250417P00195000</t>
  </si>
  <si>
    <t>AAPL250417P00200000</t>
  </si>
  <si>
    <t>AAPL250417P00205000</t>
  </si>
  <si>
    <t>AAPL250417P00210000</t>
  </si>
  <si>
    <t>AAPL250417P00215000</t>
  </si>
  <si>
    <t>AAPL250417P00220000</t>
  </si>
  <si>
    <t>AAPL250417P00225000</t>
  </si>
  <si>
    <t>AAPL250417P00230000</t>
  </si>
  <si>
    <t>AAPL250417P00235000</t>
  </si>
  <si>
    <t>AAPL250417P00240000</t>
  </si>
  <si>
    <t>10/31/2024 6:11 PM</t>
  </si>
  <si>
    <t>AAPL250417P00245000</t>
  </si>
  <si>
    <t>10/31/2024 7:54 PM</t>
  </si>
  <si>
    <t>AAPL250417P00250000</t>
  </si>
  <si>
    <t>10/29/2024 1:30 PM</t>
  </si>
  <si>
    <t>AAPL250417P00255000</t>
  </si>
  <si>
    <t>AAPL250417P00260000</t>
  </si>
  <si>
    <t>AAPL250417P00265000</t>
  </si>
  <si>
    <t>AAPL250417P00270000</t>
  </si>
  <si>
    <t>10/25/2024 1:48 PM</t>
  </si>
  <si>
    <t>AAPL250417P00275000</t>
  </si>
  <si>
    <t>10/31/2024 3:47 PM</t>
  </si>
  <si>
    <t>AAPL250417P00280000</t>
  </si>
  <si>
    <t>10/18/2024 7:36 PM</t>
  </si>
  <si>
    <t>AAPL250417P00310000</t>
  </si>
  <si>
    <t>10/30/2024 3:18 PM</t>
  </si>
  <si>
    <t>AAPL250620C00005000</t>
  </si>
  <si>
    <t>AAPL250620C00040000</t>
  </si>
  <si>
    <t>AAPL250620C00045000</t>
  </si>
  <si>
    <t>10/28/2024 3:43 PM</t>
  </si>
  <si>
    <t>AAPL250620C00050000</t>
  </si>
  <si>
    <t>AAPL250620C00055000</t>
  </si>
  <si>
    <t>10/24/2024 6:37 PM</t>
  </si>
  <si>
    <t>AAPL250620C00060000</t>
  </si>
  <si>
    <t>10/25/2024 2:20 PM</t>
  </si>
  <si>
    <t>AAPL250620C00065000</t>
  </si>
  <si>
    <t>AAPL250620C00070000</t>
  </si>
  <si>
    <t>10/16/2024 7:41 PM</t>
  </si>
  <si>
    <t>AAPL250620C00075000</t>
  </si>
  <si>
    <t>10/31/2024 5:14 PM</t>
  </si>
  <si>
    <t>AAPL250620C00080000</t>
  </si>
  <si>
    <t>10/18/2024 5:47 PM</t>
  </si>
  <si>
    <t>AAPL250620C00085000</t>
  </si>
  <si>
    <t>10/16/2024 2:10 PM</t>
  </si>
  <si>
    <t>AAPL250620C00090000</t>
  </si>
  <si>
    <t>AAPL250620C00095000</t>
  </si>
  <si>
    <t>10/25/2024 6:56 PM</t>
  </si>
  <si>
    <t>AAPL250620C00100000</t>
  </si>
  <si>
    <t>10/31/2024 5:01 PM</t>
  </si>
  <si>
    <t>AAPL250620C00105000</t>
  </si>
  <si>
    <t>10/28/2024 3:12 PM</t>
  </si>
  <si>
    <t>AAPL250620C00110000</t>
  </si>
  <si>
    <t>AAPL250620C00115000</t>
  </si>
  <si>
    <t>10/31/2024 2:59 PM</t>
  </si>
  <si>
    <t>AAPL250620C00120000</t>
  </si>
  <si>
    <t>10/31/2024 7:49 PM</t>
  </si>
  <si>
    <t>AAPL250620C00125000</t>
  </si>
  <si>
    <t>10/22/2024 7:09 PM</t>
  </si>
  <si>
    <t>AAPL250620C00130000</t>
  </si>
  <si>
    <t>10/31/2024 3:52 PM</t>
  </si>
  <si>
    <t>AAPL250620C00135000</t>
  </si>
  <si>
    <t>10/23/2024 3:51 PM</t>
  </si>
  <si>
    <t>AAPL250620C00140000</t>
  </si>
  <si>
    <t>AAPL250620C00145000</t>
  </si>
  <si>
    <t>10/21/2024 7:51 PM</t>
  </si>
  <si>
    <t>AAPL250620C00150000</t>
  </si>
  <si>
    <t>10/31/2024 5:48 PM</t>
  </si>
  <si>
    <t>AAPL250620C00155000</t>
  </si>
  <si>
    <t>10/23/2024 1:30 PM</t>
  </si>
  <si>
    <t>AAPL250620C00160000</t>
  </si>
  <si>
    <t>10/29/2024 6:37 PM</t>
  </si>
  <si>
    <t>AAPL250620C00165000</t>
  </si>
  <si>
    <t>10/31/2024 6:33 PM</t>
  </si>
  <si>
    <t>AAPL250620C00170000</t>
  </si>
  <si>
    <t>AAPL250620C00175000</t>
  </si>
  <si>
    <t>10/31/2024 7:20 PM</t>
  </si>
  <si>
    <t>AAPL250620C00180000</t>
  </si>
  <si>
    <t>AAPL250620C00185000</t>
  </si>
  <si>
    <t>AAPL250620C00190000</t>
  </si>
  <si>
    <t>AAPL250620C00195000</t>
  </si>
  <si>
    <t>AAPL250620C00200000</t>
  </si>
  <si>
    <t>AAPL250620C00205000</t>
  </si>
  <si>
    <t>AAPL250620C00210000</t>
  </si>
  <si>
    <t>AAPL250620C00215000</t>
  </si>
  <si>
    <t>AAPL250620C00220000</t>
  </si>
  <si>
    <t>AAPL250620C00225000</t>
  </si>
  <si>
    <t>AAPL250620C00230000</t>
  </si>
  <si>
    <t>AAPL250620C00235000</t>
  </si>
  <si>
    <t>AAPL250620C00240000</t>
  </si>
  <si>
    <t>AAPL250620C00245000</t>
  </si>
  <si>
    <t>AAPL250620C00250000</t>
  </si>
  <si>
    <t>AAPL250620C00260000</t>
  </si>
  <si>
    <t>AAPL250620C00270000</t>
  </si>
  <si>
    <t>AAPL250620C00280000</t>
  </si>
  <si>
    <t>AAPL250620C00290000</t>
  </si>
  <si>
    <t>AAPL250620C00300000</t>
  </si>
  <si>
    <t>AAPL250620C00310000</t>
  </si>
  <si>
    <t>AAPL250620C00320000</t>
  </si>
  <si>
    <t>AAPL250620C00330000</t>
  </si>
  <si>
    <t>AAPL250620C00340000</t>
  </si>
  <si>
    <t>AAPL250620C00350000</t>
  </si>
  <si>
    <t>AAPL250620P00005000</t>
  </si>
  <si>
    <t>10/24/2024 5:15 PM</t>
  </si>
  <si>
    <t>AAPL250620P00010000</t>
  </si>
  <si>
    <t>AAPL250620P00015000</t>
  </si>
  <si>
    <t>9/23/2024 7:49 PM</t>
  </si>
  <si>
    <t>AAPL250620P00020000</t>
  </si>
  <si>
    <t>9/25/2024 7:49 PM</t>
  </si>
  <si>
    <t>AAPL250620P00025000</t>
  </si>
  <si>
    <t>9/25/2024 1:30 PM</t>
  </si>
  <si>
    <t>AAPL250620P00030000</t>
  </si>
  <si>
    <t>AAPL250620P00040000</t>
  </si>
  <si>
    <t>AAPL250620P00050000</t>
  </si>
  <si>
    <t>AAPL250620P00055000</t>
  </si>
  <si>
    <t>10/18/2024 5:19 PM</t>
  </si>
  <si>
    <t>AAPL250620P00060000</t>
  </si>
  <si>
    <t>AAPL250620P00065000</t>
  </si>
  <si>
    <t>10/17/2024 4:08 PM</t>
  </si>
  <si>
    <t>AAPL250620P00070000</t>
  </si>
  <si>
    <t>9/24/2024 2:25 PM</t>
  </si>
  <si>
    <t>AAPL250620P00075000</t>
  </si>
  <si>
    <t>10/31/2024 1:45 PM</t>
  </si>
  <si>
    <t>AAPL250620P00080000</t>
  </si>
  <si>
    <t>10/21/2024 6:52 PM</t>
  </si>
  <si>
    <t>AAPL250620P00085000</t>
  </si>
  <si>
    <t>AAPL250620P00090000</t>
  </si>
  <si>
    <t>10/21/2024 7:04 PM</t>
  </si>
  <si>
    <t>AAPL250620P00095000</t>
  </si>
  <si>
    <t>10/31/2024 4:25 PM</t>
  </si>
  <si>
    <t>AAPL250620P00100000</t>
  </si>
  <si>
    <t>AAPL250620P00105000</t>
  </si>
  <si>
    <t>AAPL250620P00110000</t>
  </si>
  <si>
    <t>AAPL250620P00115000</t>
  </si>
  <si>
    <t>AAPL250620P00120000</t>
  </si>
  <si>
    <t>10/31/2024 4:48 PM</t>
  </si>
  <si>
    <t>AAPL250620P00125000</t>
  </si>
  <si>
    <t>10/31/2024 5:11 PM</t>
  </si>
  <si>
    <t>AAPL250620P00130000</t>
  </si>
  <si>
    <t>10/31/2024 5:12 PM</t>
  </si>
  <si>
    <t>AAPL250620P00135000</t>
  </si>
  <si>
    <t>10/31/2024 7:19 PM</t>
  </si>
  <si>
    <t>AAPL250620P00140000</t>
  </si>
  <si>
    <t>AAPL250620P00145000</t>
  </si>
  <si>
    <t>10/31/2024 6:46 PM</t>
  </si>
  <si>
    <t>AAPL250620P00150000</t>
  </si>
  <si>
    <t>AAPL250620P00155000</t>
  </si>
  <si>
    <t>AAPL250620P00160000</t>
  </si>
  <si>
    <t>AAPL250620P00165000</t>
  </si>
  <si>
    <t>AAPL250620P00170000</t>
  </si>
  <si>
    <t>AAPL250620P00175000</t>
  </si>
  <si>
    <t>AAPL250620P00180000</t>
  </si>
  <si>
    <t>AAPL250620P00185000</t>
  </si>
  <si>
    <t>AAPL250620P00190000</t>
  </si>
  <si>
    <t>AAPL250620P00195000</t>
  </si>
  <si>
    <t>AAPL250620P00200000</t>
  </si>
  <si>
    <t>AAPL250620P00205000</t>
  </si>
  <si>
    <t>AAPL250620P00210000</t>
  </si>
  <si>
    <t>AAPL250620P00215000</t>
  </si>
  <si>
    <t>AAPL250620P00220000</t>
  </si>
  <si>
    <t>AAPL250620P00225000</t>
  </si>
  <si>
    <t>10/31/2024 6:05 PM</t>
  </si>
  <si>
    <t>Call 6th Dec,2024 expiry</t>
  </si>
  <si>
    <t>AAPL250117C00005000</t>
  </si>
  <si>
    <t>10/30/2024 2:46 PM</t>
  </si>
  <si>
    <t>AAPL250117C00010000</t>
  </si>
  <si>
    <t>6/17/2024 3:05 PM</t>
  </si>
  <si>
    <t>AAPL250117C00015000</t>
  </si>
  <si>
    <t>AAPL250117C00020000</t>
  </si>
  <si>
    <t>AAPL250117C00025000</t>
  </si>
  <si>
    <t>9/17/2024 3:48 PM</t>
  </si>
  <si>
    <t>AAPL250117C00030000</t>
  </si>
  <si>
    <t>AAPL250117C00035000</t>
  </si>
  <si>
    <t>AAPL250117C00040000</t>
  </si>
  <si>
    <t>9/23/2024 3:23 PM</t>
  </si>
  <si>
    <t>AAPL250117C00045000</t>
  </si>
  <si>
    <t>AAPL250117C00050000</t>
  </si>
  <si>
    <t>10/22/2024 5:22 PM</t>
  </si>
  <si>
    <t>AAPL250117C00055000</t>
  </si>
  <si>
    <t>10/25/2024 2:31 PM</t>
  </si>
  <si>
    <t>AAPL250117C00060000</t>
  </si>
  <si>
    <t>10/17/2024 3:53 PM</t>
  </si>
  <si>
    <t>AAPL250117C00065000</t>
  </si>
  <si>
    <t>AAPL250117C00070000</t>
  </si>
  <si>
    <t>AAPL250117C00075000</t>
  </si>
  <si>
    <t>AAPL250117C00080000</t>
  </si>
  <si>
    <t>10/18/2024 5:44 PM</t>
  </si>
  <si>
    <t>AAPL250117C00085000</t>
  </si>
  <si>
    <t>10/24/2024 5:20 PM</t>
  </si>
  <si>
    <t>AAPL250117C00090000</t>
  </si>
  <si>
    <t>AAPL250117C00095000</t>
  </si>
  <si>
    <t>AAPL250117C00100000</t>
  </si>
  <si>
    <t>AAPL250117C00105000</t>
  </si>
  <si>
    <t>AAPL250117C00110000</t>
  </si>
  <si>
    <t>AAPL250117C00115000</t>
  </si>
  <si>
    <t>10/25/2024 2:47 PM</t>
  </si>
  <si>
    <t>AAPL250117C00120000</t>
  </si>
  <si>
    <t>AAPL250117C00125000</t>
  </si>
  <si>
    <t>AAPL250117C00130000</t>
  </si>
  <si>
    <t>10/29/2024 3:43 PM</t>
  </si>
  <si>
    <t>AAPL250117C00135000</t>
  </si>
  <si>
    <t>AAPL250117C00140000</t>
  </si>
  <si>
    <t>10/29/2024 4:59 PM</t>
  </si>
  <si>
    <t>AAPL250117C00145000</t>
  </si>
  <si>
    <t>AAPL250117C00150000</t>
  </si>
  <si>
    <t>10/31/2024 4:37 PM</t>
  </si>
  <si>
    <t>AAPL250117C00155000</t>
  </si>
  <si>
    <t>AAPL250117C00160000</t>
  </si>
  <si>
    <t>AAPL250117C00165000</t>
  </si>
  <si>
    <t>AAPL250117C00170000</t>
  </si>
  <si>
    <t>AAPL250117C00175000</t>
  </si>
  <si>
    <t>AAPL250117C00180000</t>
  </si>
  <si>
    <t>AAPL250117C00185000</t>
  </si>
  <si>
    <t>AAPL250117C00190000</t>
  </si>
  <si>
    <t>AAPL250117C00195000</t>
  </si>
  <si>
    <t>AAPL250117C00200000</t>
  </si>
  <si>
    <t>AAPL250117C00205000</t>
  </si>
  <si>
    <t>AAPL250117C00210000</t>
  </si>
  <si>
    <t>AAPL250117C00215000</t>
  </si>
  <si>
    <t>AAPL250117C00220000</t>
  </si>
  <si>
    <t>AAPL250117C00225000</t>
  </si>
  <si>
    <t>AAPL250117C00230000</t>
  </si>
  <si>
    <t>AAPL250117C00235000</t>
  </si>
  <si>
    <t>AAPL250117C00240000</t>
  </si>
  <si>
    <t>AAPL250117C00245000</t>
  </si>
  <si>
    <t>AAPL250117C00250000</t>
  </si>
  <si>
    <t>AAPL250117C00255000</t>
  </si>
  <si>
    <t>AAPL250117C00260000</t>
  </si>
  <si>
    <t>AAPL250117C00265000</t>
  </si>
  <si>
    <t>AAPL250117C00270000</t>
  </si>
  <si>
    <t>AAPL250117C00275000</t>
  </si>
  <si>
    <t>AAPL250117C00280000</t>
  </si>
  <si>
    <t>AAPL250117C00285000</t>
  </si>
  <si>
    <t>AAPL250117C00290000</t>
  </si>
  <si>
    <t>AAPL250117C00295000</t>
  </si>
  <si>
    <t>AAPL250117C00300000</t>
  </si>
  <si>
    <t>AAPL250117C00305000</t>
  </si>
  <si>
    <t>AAPL250117C00310000</t>
  </si>
  <si>
    <t>AAPL250117C00315000</t>
  </si>
  <si>
    <t>AAPL250117C00320000</t>
  </si>
  <si>
    <t>AAPL250117C00325000</t>
  </si>
  <si>
    <t>10/31/2024 7:44 PM</t>
  </si>
  <si>
    <t>AAPL250117C00330000</t>
  </si>
  <si>
    <t>10/24/2024 7:01 PM</t>
  </si>
  <si>
    <t>AAPL250117C00335000</t>
  </si>
  <si>
    <t>AAPL250117C00340000</t>
  </si>
  <si>
    <t>AAPL250117C00345000</t>
  </si>
  <si>
    <t>10/31/2024 3:13 PM</t>
  </si>
  <si>
    <t>AAPL250117C00350000</t>
  </si>
  <si>
    <t>AAPL250117C00355000</t>
  </si>
  <si>
    <t>10/14/2024 3:43 PM</t>
  </si>
  <si>
    <t>AAPL250117C00360000</t>
  </si>
  <si>
    <t>10/21/2024 3:08 PM</t>
  </si>
  <si>
    <t>AAPL250117C00365000</t>
  </si>
  <si>
    <t>AAPL250117C00370000</t>
  </si>
  <si>
    <t>10/31/2024 7:46 PM</t>
  </si>
  <si>
    <t>AAPL250117C00375000</t>
  </si>
  <si>
    <t>AAPL250117C00380000</t>
  </si>
  <si>
    <t xml:space="preserve">Call 17 Jan,2025 expiry </t>
  </si>
  <si>
    <t xml:space="preserve">Call 17 April,2025 expiry </t>
  </si>
  <si>
    <t xml:space="preserve">Call 20 June,2025 expiry </t>
  </si>
  <si>
    <t>Start Date</t>
  </si>
  <si>
    <t>Time in Days</t>
  </si>
  <si>
    <t>Stock P</t>
  </si>
  <si>
    <t>IV</t>
  </si>
  <si>
    <t>K^2</t>
  </si>
  <si>
    <t>T^2</t>
  </si>
  <si>
    <t>KT</t>
  </si>
  <si>
    <t>Expiry Date</t>
  </si>
  <si>
    <t>a0</t>
  </si>
  <si>
    <t>a1</t>
  </si>
  <si>
    <t>a2</t>
  </si>
  <si>
    <t>a3</t>
  </si>
  <si>
    <t>a4</t>
  </si>
  <si>
    <t>a5</t>
  </si>
  <si>
    <t>IV FIT</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</si>
  <si>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</si>
  <si>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</si>
  <si>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</si>
  <si>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</si>
  <si>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</si>
  <si>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</si>
  <si>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</si>
  <si>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</si>
  <si>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</si>
  <si>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</si>
  <si>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</si>
  <si>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</si>
  <si>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</si>
  <si>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</si>
  <si>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</si>
  <si>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</si>
  <si>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</si>
  <si>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</si>
  <si>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</si>
  <si>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</si>
  <si>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</si>
  <si>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</si>
  <si>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</si>
  <si>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</si>
  <si>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DFW</t>
  </si>
  <si>
    <t>s</t>
  </si>
  <si>
    <t>Volatility Surface</t>
  </si>
  <si>
    <t>X</t>
  </si>
  <si>
    <t>Vesting</t>
  </si>
  <si>
    <t>I</t>
  </si>
  <si>
    <t>Div</t>
  </si>
  <si>
    <t>Exit</t>
  </si>
  <si>
    <t>M</t>
  </si>
  <si>
    <t>n</t>
  </si>
  <si>
    <t>HW</t>
  </si>
  <si>
    <t>HWBL</t>
  </si>
  <si>
    <t>https://colab.research.google.com/drive/1OSx3hhm9cPGd5k8eV0zQbHJi-u14nMpU?usp=sharing</t>
  </si>
  <si>
    <t xml:space="preserve">ESO vs Volatility </t>
  </si>
  <si>
    <t xml:space="preserve">ESO vs Maturity </t>
  </si>
  <si>
    <t>ESO vs Risk Free Rates</t>
  </si>
  <si>
    <t>ESO vs Vesting</t>
  </si>
  <si>
    <t>ESO vs Exercise Price(X)</t>
  </si>
  <si>
    <t>ESO vs T</t>
  </si>
  <si>
    <t>ESO vs Exit</t>
  </si>
  <si>
    <t>ESO vs n</t>
  </si>
  <si>
    <t xml:space="preserve"> </t>
  </si>
  <si>
    <t xml:space="preserve">Analysis &amp; ESO vs Stock Price </t>
  </si>
  <si>
    <t>Google Collab Link</t>
  </si>
  <si>
    <t>Verification through-</t>
  </si>
  <si>
    <t>Contents:</t>
  </si>
  <si>
    <t>C</t>
  </si>
  <si>
    <t>ESO Comparison</t>
  </si>
  <si>
    <t>with google collab</t>
  </si>
  <si>
    <t>Apple Raw Data</t>
  </si>
  <si>
    <t>https://colab.research.google.com/drive/1X9JHSmMSLxQ4fNceoZJT9aeONL6E0wqS?usp=sharing</t>
  </si>
  <si>
    <t>Machine</t>
  </si>
  <si>
    <t>Learning</t>
  </si>
  <si>
    <t>https://colab.research.google.com/drive/1C4d0teI4XhaK25313wF82uI74gFW5aTX?usp=sharing</t>
  </si>
  <si>
    <t>https://colab.research.google.com/drive/1FG8jQRDRCm7tg3C3tnQ1XdfEWmLFOp0P?usp=sharing</t>
  </si>
  <si>
    <t>ESO vs div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</si>
</sst>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x14ac:knownFonts="1">
    <font>
      <sz val="11"/>
      <color theme="1"/>
      <name val="Calibri"/>
      <family val="2"/>
      <scheme val="minor"/>
    </font>
    <font>
      <sz val="14"/>
      <color theme="1"/>
      <name val="Calibri"/>
      <family val="2"/>
      <scheme val="minor"/>
    </font>
    <font>
      <sz val="14"/>
      <color theme="1"/>
      <name val="Arial Black"/>
      <family val="2"/>
    </font>
    <font>
      <u/>
      <sz val="11"/>
      <color theme="10"/>
      <name val="Calibri"/>
      <family val="2"/>
      <scheme val="minor"/>
    </font>
    <font>
      <sz val="22"/>
      <color theme="1"/>
      <name val="Calibri"/>
      <family val="2"/>
      <scheme val="minor"/>
    </font>
    <font>
      <b/>
      <sz val="11"/>
      <color theme="1"/>
      <name val="Calibri"/>
      <family val="2"/>
      <scheme val="minor"/>
    </font>
    <font>
      <b/>
      <sz val="13.5"/>
      <color theme="1"/>
      <name val="Calibri"/>
      <family val="2"/>
      <scheme val="minor"/>
    </font>
    <font>
      <sz val="7"/>
      <color rgb="FF232A31"/>
      <name val="Arial"/>
      <family val="2"/>
    </font>
    <font>
      <sz val="11"/>
      <color theme="1"/>
      <name val="Arial"/>
      <family val="2"/>
    </font>
    <font>
      <b/>
      <sz val="7"/>
      <color rgb="FF232A31"/>
      <name val="Arial"/>
      <family val="2"/>
    </font>
    <font>
      <sz val="11"/>
      <color rgb="FF232A31"/>
      <name val="Arial"/>
      <family val="2"/>
    </font>
    <font>
      <i/>
      <sz val="11"/>
      <color theme="1"/>
      <name val="Calibri"/>
      <family val="2"/>
      <scheme val="minor"/>
    </font>
    <font>
      <sz val="11"/>
      <color theme="1"/>
      <name val="Calibri"/>
      <family val="2"/>
      <scheme val="minor"/>
    </font>
    <font>
      <sz val="20"/>
      <color theme="1"/>
      <name val="Calibri"/>
      <family val="2"/>
      <scheme val="minor"/>
    </font>
    <font>
      <sz val="11"/>
      <color rgb="FF000000"/>
      <name val="Calibri"/>
      <family val="2"/>
    </font>
    <font>
      <sz val="26"/>
      <color theme="1"/>
      <name val="Arial Black"/>
      <family val="2"/>
    </font>
    <font>
      <b/>
      <sz val="22"/>
      <color rgb="FF000000"/>
      <name val="Calibri"/>
      <family val="2"/>
    </font>
    <font>
      <b/>
      <sz val="14"/>
      <color rgb="FF000000"/>
      <name val="Calibri"/>
      <family val="2"/>
    </font>
    <font>
      <b/>
      <sz val="20"/>
      <color rgb="FF000000"/>
      <name val="Calibri"/>
      <family val="2"/>
    </font>
    <font>
      <b/>
      <sz val="16"/>
      <color rgb="FF000000"/>
      <name val="Calibri"/>
      <family val="2"/>
    </font>
    <font>
      <b/>
      <sz val="18"/>
      <color rgb="FF000000"/>
      <name val="Calibri"/>
      <family val="2"/>
    </font>
    <font>
      <b/>
      <sz val="11"/>
      <color rgb="FF000000"/>
      <name val="Calibri"/>
      <family val="2"/>
    </font>
    <font>
      <sz val="14"/>
      <color rgb="FF000000"/>
      <name val="Calibri"/>
      <family val="2"/>
    </font>
  </fonts>
  <fills count="22">
    <fill>
      <patternFill patternType="none"/>
    </fill>
    <fill>
      <patternFill patternType="gray125"/>
    </fill>
    <fill>
      <patternFill patternType="solid">
        <fgColor theme="4"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79998168889431442"/>
        <bgColor indexed="64"/>
      </patternFill>
    </fill>
    <fill>
      <patternFill patternType="solid">
        <fgColor rgb="FFDDE0E4"/>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FFCCCC"/>
        <bgColor indexed="64"/>
      </patternFill>
    </fill>
    <fill>
      <patternFill patternType="solid">
        <fgColor theme="5" tint="0.399975585192419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3" fillId="0" borderId="0" applyNumberFormat="0" applyFill="0" applyBorder="0" applyAlignment="0" applyProtection="0"/>
  </cellStyleXfs>
  <cellXfs count="260">
    <xf numFmtId="0" fontId="0" fillId="0" borderId="0" xfId="0"/>
    <xf numFmtId="0" fontId="0" fillId="0" borderId="0" xfId="0" applyAlignment="1">
      <alignment horizontal="center"/>
    </xf>
    <xf numFmtId="0" fontId="3" fillId="0" borderId="0" xfId="1"/>
    <xf numFmtId="0" fontId="4" fillId="0" borderId="0" xfId="0" applyFont="1" applyAlignment="1">
      <alignment horizontal="center"/>
    </xf>
    <xf numFmtId="0" fontId="0" fillId="8" borderId="1" xfId="0" applyFill="1" applyBorder="1"/>
    <xf numFmtId="0" fontId="0" fillId="9" borderId="1" xfId="0" applyFill="1" applyBorder="1"/>
    <xf numFmtId="0" fontId="0" fillId="10" borderId="2" xfId="0" applyFill="1" applyBorder="1"/>
    <xf numFmtId="0" fontId="0" fillId="9" borderId="3" xfId="0" applyFill="1" applyBorder="1" applyAlignment="1">
      <alignment horizontal="center"/>
    </xf>
    <xf numFmtId="0" fontId="0" fillId="6" borderId="4" xfId="0" applyFill="1" applyBorder="1"/>
    <xf numFmtId="0" fontId="0" fillId="4" borderId="5" xfId="0" applyFill="1" applyBorder="1"/>
    <xf numFmtId="0" fontId="0" fillId="6" borderId="6" xfId="0" applyFill="1" applyBorder="1"/>
    <xf numFmtId="0" fontId="0" fillId="4" borderId="7" xfId="0" applyFill="1" applyBorder="1"/>
    <xf numFmtId="0" fontId="0" fillId="3" borderId="0" xfId="0" applyFill="1"/>
    <xf numFmtId="0" fontId="0" fillId="3" borderId="11" xfId="0" applyFill="1" applyBorder="1"/>
    <xf numFmtId="0" fontId="0" fillId="3" borderId="12" xfId="0" applyFill="1" applyBorder="1"/>
    <xf numFmtId="0" fontId="0" fillId="8" borderId="2" xfId="0" applyFill="1" applyBorder="1"/>
    <xf numFmtId="0" fontId="0" fillId="9" borderId="3" xfId="0" applyFill="1" applyBorder="1"/>
    <xf numFmtId="0" fontId="0" fillId="7" borderId="4" xfId="0" applyFill="1" applyBorder="1"/>
    <xf numFmtId="0" fontId="0" fillId="3" borderId="5" xfId="0" applyFill="1" applyBorder="1"/>
    <xf numFmtId="0" fontId="0" fillId="7" borderId="6" xfId="0" applyFill="1" applyBorder="1"/>
    <xf numFmtId="0" fontId="0" fillId="3" borderId="7" xfId="0" applyFill="1" applyBorder="1"/>
    <xf numFmtId="0" fontId="0" fillId="2" borderId="3" xfId="0" applyFill="1" applyBorder="1"/>
    <xf numFmtId="0" fontId="0" fillId="9" borderId="2" xfId="0" applyFill="1" applyBorder="1"/>
    <xf numFmtId="0" fontId="0" fillId="9" borderId="2" xfId="0" applyFill="1" applyBorder="1" applyAlignment="1">
      <alignment horizontal="center"/>
    </xf>
    <xf numFmtId="0" fontId="0" fillId="7" borderId="11" xfId="0" applyFill="1" applyBorder="1"/>
    <xf numFmtId="0" fontId="0" fillId="11" borderId="0" xfId="0" applyFill="1"/>
    <xf numFmtId="0" fontId="0" fillId="12" borderId="8" xfId="0" applyFill="1" applyBorder="1"/>
    <xf numFmtId="0" fontId="0" fillId="12" borderId="9" xfId="0" applyFill="1" applyBorder="1"/>
    <xf numFmtId="0" fontId="0" fillId="12" borderId="10" xfId="0" applyFill="1" applyBorder="1"/>
    <xf numFmtId="0" fontId="0" fillId="11" borderId="11" xfId="0" applyFill="1" applyBorder="1"/>
    <xf numFmtId="0" fontId="0" fillId="11" borderId="12" xfId="0" applyFill="1" applyBorder="1"/>
    <xf numFmtId="0" fontId="0" fillId="13" borderId="13" xfId="0" applyFill="1" applyBorder="1"/>
    <xf numFmtId="0" fontId="0" fillId="13" borderId="14" xfId="0" applyFill="1" applyBorder="1"/>
    <xf numFmtId="0" fontId="0" fillId="13" borderId="15" xfId="0" applyFill="1" applyBorder="1"/>
    <xf numFmtId="0" fontId="0" fillId="13" borderId="5" xfId="0" applyFill="1" applyBorder="1"/>
    <xf numFmtId="0" fontId="0" fillId="12" borderId="14" xfId="0" applyFill="1" applyBorder="1"/>
    <xf numFmtId="0" fontId="0" fillId="14" borderId="3" xfId="0" applyFill="1" applyBorder="1"/>
    <xf numFmtId="0" fontId="0" fillId="13" borderId="2" xfId="0" applyFill="1" applyBorder="1"/>
    <xf numFmtId="0" fontId="0" fillId="7" borderId="16" xfId="0" applyFill="1" applyBorder="1"/>
    <xf numFmtId="0" fontId="0" fillId="7" borderId="3" xfId="0" applyFill="1" applyBorder="1"/>
    <xf numFmtId="0" fontId="0" fillId="3" borderId="17" xfId="0" applyFill="1" applyBorder="1"/>
    <xf numFmtId="0" fontId="0" fillId="9" borderId="18" xfId="0" applyFill="1" applyBorder="1"/>
    <xf numFmtId="0" fontId="0" fillId="6" borderId="16" xfId="0" applyFill="1" applyBorder="1"/>
    <xf numFmtId="0" fontId="0" fillId="6" borderId="3" xfId="0" applyFill="1" applyBorder="1"/>
    <xf numFmtId="0" fontId="0" fillId="4" borderId="0" xfId="0" applyFill="1"/>
    <xf numFmtId="0" fontId="0" fillId="4" borderId="17" xfId="0" applyFill="1" applyBorder="1"/>
    <xf numFmtId="0" fontId="0" fillId="15" borderId="11" xfId="0" applyFill="1" applyBorder="1"/>
    <xf numFmtId="0" fontId="0" fillId="15" borderId="0" xfId="0" applyFill="1"/>
    <xf numFmtId="0" fontId="0" fillId="15" borderId="12" xfId="0" applyFill="1" applyBorder="1"/>
    <xf numFmtId="0" fontId="0" fillId="10" borderId="1" xfId="0" applyFill="1" applyBorder="1"/>
    <xf numFmtId="0" fontId="4" fillId="0" borderId="0" xfId="0" applyFont="1"/>
    <xf numFmtId="0" fontId="0" fillId="12" borderId="13" xfId="0" applyFill="1" applyBorder="1"/>
    <xf numFmtId="0" fontId="0" fillId="12" borderId="15" xfId="0" applyFill="1" applyBorder="1"/>
    <xf numFmtId="0" fontId="0" fillId="4" borderId="12" xfId="0" applyFill="1" applyBorder="1"/>
    <xf numFmtId="0" fontId="0" fillId="6" borderId="0" xfId="0" applyFill="1"/>
    <xf numFmtId="0" fontId="0" fillId="7" borderId="2" xfId="0" applyFill="1" applyBorder="1"/>
    <xf numFmtId="0" fontId="0" fillId="16" borderId="5" xfId="0" applyFill="1" applyBorder="1"/>
    <xf numFmtId="0" fontId="0" fillId="16" borderId="7" xfId="0" applyFill="1" applyBorder="1"/>
    <xf numFmtId="0" fontId="0" fillId="12" borderId="2" xfId="0" applyFill="1" applyBorder="1"/>
    <xf numFmtId="0" fontId="0" fillId="11" borderId="16" xfId="0" applyFill="1" applyBorder="1"/>
    <xf numFmtId="0" fontId="0" fillId="11" borderId="3" xfId="0" applyFill="1" applyBorder="1"/>
    <xf numFmtId="0" fontId="0" fillId="12" borderId="4" xfId="0" applyFill="1" applyBorder="1"/>
    <xf numFmtId="0" fontId="0" fillId="11" borderId="5" xfId="0" applyFill="1" applyBorder="1"/>
    <xf numFmtId="0" fontId="0" fillId="12" borderId="6" xfId="0" applyFill="1" applyBorder="1"/>
    <xf numFmtId="0" fontId="0" fillId="12" borderId="17" xfId="0" applyFill="1" applyBorder="1"/>
    <xf numFmtId="0" fontId="0" fillId="12" borderId="7" xfId="0" applyFill="1" applyBorder="1"/>
    <xf numFmtId="0" fontId="0" fillId="12" borderId="16" xfId="0" applyFill="1" applyBorder="1"/>
    <xf numFmtId="0" fontId="0" fillId="12" borderId="3" xfId="0" applyFill="1" applyBorder="1"/>
    <xf numFmtId="0" fontId="0" fillId="3" borderId="4" xfId="0" applyFill="1" applyBorder="1"/>
    <xf numFmtId="0" fontId="0" fillId="3" borderId="6" xfId="0" applyFill="1" applyBorder="1"/>
    <xf numFmtId="0" fontId="0" fillId="6" borderId="2" xfId="0" applyFill="1" applyBorder="1"/>
    <xf numFmtId="0" fontId="0" fillId="4" borderId="4" xfId="0" applyFill="1" applyBorder="1"/>
    <xf numFmtId="0" fontId="0" fillId="4" borderId="6" xfId="0" applyFill="1" applyBorder="1"/>
    <xf numFmtId="0" fontId="0" fillId="7" borderId="0" xfId="0" applyFill="1"/>
    <xf numFmtId="0" fontId="0" fillId="7" borderId="5" xfId="0" applyFill="1" applyBorder="1"/>
    <xf numFmtId="0" fontId="0" fillId="6" borderId="5" xfId="0" applyFill="1" applyBorder="1"/>
    <xf numFmtId="0" fontId="5" fillId="0" borderId="0" xfId="0" applyFont="1" applyAlignment="1">
      <alignment horizontal="left" vertical="center" wrapText="1"/>
    </xf>
    <xf numFmtId="0" fontId="0" fillId="0" borderId="0" xfId="0" applyAlignment="1">
      <alignment horizontal="right" vertical="center" wrapText="1"/>
    </xf>
    <xf numFmtId="0" fontId="5" fillId="0" borderId="0" xfId="0" applyFont="1" applyAlignment="1">
      <alignment horizontal="right" vertical="center" wrapText="1"/>
    </xf>
    <xf numFmtId="0" fontId="3" fillId="0" borderId="0" xfId="1" applyAlignment="1">
      <alignment horizontal="left" vertical="center" wrapText="1"/>
    </xf>
    <xf numFmtId="0" fontId="3" fillId="0" borderId="0" xfId="1" applyAlignment="1">
      <alignment horizontal="right" vertical="center" wrapText="1"/>
    </xf>
    <xf numFmtId="10" fontId="0" fillId="0" borderId="0" xfId="0" applyNumberFormat="1" applyAlignment="1">
      <alignment horizontal="right" vertical="center" wrapText="1"/>
    </xf>
    <xf numFmtId="3" fontId="0" fillId="0" borderId="0" xfId="0" applyNumberFormat="1" applyAlignment="1">
      <alignment horizontal="right" vertical="center" wrapText="1"/>
    </xf>
    <xf numFmtId="0" fontId="6" fillId="0" borderId="0" xfId="0" applyFont="1" applyAlignment="1">
      <alignment vertical="center"/>
    </xf>
    <xf numFmtId="22" fontId="0" fillId="0" borderId="0" xfId="0" applyNumberFormat="1" applyAlignment="1">
      <alignment horizontal="right" vertical="center" wrapText="1"/>
    </xf>
    <xf numFmtId="0" fontId="3" fillId="17" borderId="0" xfId="1" applyFill="1" applyAlignment="1">
      <alignment horizontal="left" vertical="center"/>
    </xf>
    <xf numFmtId="0" fontId="7" fillId="17" borderId="0" xfId="0" applyFont="1" applyFill="1" applyAlignment="1">
      <alignment horizontal="right" vertical="center"/>
    </xf>
    <xf numFmtId="0" fontId="3" fillId="17" borderId="0" xfId="1" applyFill="1" applyAlignment="1">
      <alignment horizontal="right" vertical="center"/>
    </xf>
    <xf numFmtId="10" fontId="7" fillId="17" borderId="0" xfId="0" applyNumberFormat="1" applyFont="1" applyFill="1" applyAlignment="1">
      <alignment horizontal="right" vertical="center"/>
    </xf>
    <xf numFmtId="15" fontId="0" fillId="0" borderId="0" xfId="0" applyNumberFormat="1"/>
    <xf numFmtId="22" fontId="8" fillId="0" borderId="0" xfId="0" applyNumberFormat="1" applyFont="1" applyAlignment="1">
      <alignment horizontal="right" vertical="center" wrapText="1"/>
    </xf>
    <xf numFmtId="0" fontId="8" fillId="0" borderId="0" xfId="0" applyFont="1" applyAlignment="1">
      <alignment horizontal="right" vertical="center" wrapText="1"/>
    </xf>
    <xf numFmtId="10" fontId="8" fillId="0" borderId="0" xfId="0" applyNumberFormat="1" applyFont="1" applyAlignment="1">
      <alignment horizontal="right" vertical="center" wrapText="1"/>
    </xf>
    <xf numFmtId="3" fontId="8" fillId="0" borderId="0" xfId="0" applyNumberFormat="1" applyFont="1" applyAlignment="1">
      <alignment horizontal="right" vertical="center" wrapText="1"/>
    </xf>
    <xf numFmtId="0" fontId="3" fillId="0" borderId="0" xfId="1" applyAlignment="1">
      <alignment horizontal="left" vertical="center"/>
    </xf>
    <xf numFmtId="0" fontId="7" fillId="0" borderId="0" xfId="0" applyFont="1" applyAlignment="1">
      <alignment horizontal="right" vertical="center"/>
    </xf>
    <xf numFmtId="0" fontId="3" fillId="0" borderId="0" xfId="1" applyAlignment="1">
      <alignment horizontal="right" vertical="center"/>
    </xf>
    <xf numFmtId="10" fontId="7" fillId="0" borderId="0" xfId="0" applyNumberFormat="1" applyFont="1" applyAlignment="1">
      <alignment horizontal="right" vertical="center"/>
    </xf>
    <xf numFmtId="14" fontId="0" fillId="0" borderId="0" xfId="0" applyNumberFormat="1" applyAlignment="1">
      <alignment horizontal="right" vertical="center" wrapText="1"/>
    </xf>
    <xf numFmtId="0" fontId="0" fillId="12" borderId="0" xfId="0" applyFill="1"/>
    <xf numFmtId="0" fontId="0" fillId="0" borderId="9" xfId="0" applyBorder="1"/>
    <xf numFmtId="0" fontId="11" fillId="0" borderId="0" xfId="0" applyFont="1" applyAlignment="1">
      <alignment horizontal="centerContinuous"/>
    </xf>
    <xf numFmtId="0" fontId="11" fillId="0" borderId="0" xfId="0" applyFont="1" applyAlignment="1">
      <alignment horizontal="center"/>
    </xf>
    <xf numFmtId="0" fontId="3" fillId="16" borderId="11" xfId="1" applyFill="1" applyBorder="1" applyAlignment="1">
      <alignment horizontal="left" vertical="center" wrapText="1"/>
    </xf>
    <xf numFmtId="22" fontId="0" fillId="16" borderId="0" xfId="0" applyNumberFormat="1" applyFill="1" applyAlignment="1">
      <alignment horizontal="right" vertical="center" wrapText="1"/>
    </xf>
    <xf numFmtId="0" fontId="3" fillId="16" borderId="0" xfId="1" applyFill="1" applyBorder="1" applyAlignment="1">
      <alignment horizontal="right" vertical="center" wrapText="1"/>
    </xf>
    <xf numFmtId="0" fontId="0" fillId="16" borderId="0" xfId="0" applyFill="1" applyAlignment="1">
      <alignment horizontal="right" vertical="center" wrapText="1"/>
    </xf>
    <xf numFmtId="10" fontId="0" fillId="16" borderId="0" xfId="0" applyNumberFormat="1" applyFill="1" applyAlignment="1">
      <alignment horizontal="right" vertical="center" wrapText="1"/>
    </xf>
    <xf numFmtId="10" fontId="0" fillId="16" borderId="12" xfId="0" applyNumberFormat="1" applyFill="1" applyBorder="1" applyAlignment="1">
      <alignment horizontal="right" vertical="center" wrapText="1"/>
    </xf>
    <xf numFmtId="3" fontId="0" fillId="16" borderId="0" xfId="0" applyNumberFormat="1" applyFill="1" applyAlignment="1">
      <alignment horizontal="right" vertical="center" wrapText="1"/>
    </xf>
    <xf numFmtId="0" fontId="6" fillId="16" borderId="11" xfId="0" applyFont="1" applyFill="1" applyBorder="1" applyAlignment="1">
      <alignment vertical="center"/>
    </xf>
    <xf numFmtId="0" fontId="0" fillId="16" borderId="0" xfId="0" applyFill="1"/>
    <xf numFmtId="0" fontId="0" fillId="16" borderId="12" xfId="0" applyFill="1" applyBorder="1"/>
    <xf numFmtId="0" fontId="0" fillId="16" borderId="11" xfId="0" applyFill="1" applyBorder="1"/>
    <xf numFmtId="0" fontId="3" fillId="16" borderId="13" xfId="1" applyFill="1" applyBorder="1" applyAlignment="1">
      <alignment horizontal="left" vertical="center"/>
    </xf>
    <xf numFmtId="0" fontId="7" fillId="16" borderId="14" xfId="0" applyFont="1" applyFill="1" applyBorder="1" applyAlignment="1">
      <alignment horizontal="right" vertical="center"/>
    </xf>
    <xf numFmtId="0" fontId="3" fillId="16" borderId="14" xfId="1" applyFill="1" applyBorder="1" applyAlignment="1">
      <alignment horizontal="right" vertical="center"/>
    </xf>
    <xf numFmtId="10" fontId="7" fillId="16" borderId="14" xfId="0" applyNumberFormat="1" applyFont="1" applyFill="1" applyBorder="1" applyAlignment="1">
      <alignment horizontal="right" vertical="center"/>
    </xf>
    <xf numFmtId="0" fontId="0" fillId="16" borderId="14" xfId="0" applyFill="1" applyBorder="1"/>
    <xf numFmtId="0" fontId="0" fillId="16" borderId="15" xfId="0" applyFill="1" applyBorder="1"/>
    <xf numFmtId="0" fontId="5" fillId="9" borderId="8" xfId="0" applyFont="1" applyFill="1" applyBorder="1" applyAlignment="1">
      <alignment horizontal="left" vertical="center" wrapText="1"/>
    </xf>
    <xf numFmtId="0" fontId="5" fillId="9" borderId="9" xfId="0" applyFont="1" applyFill="1" applyBorder="1" applyAlignment="1">
      <alignment horizontal="right" vertical="center" wrapText="1"/>
    </xf>
    <xf numFmtId="0" fontId="5" fillId="9" borderId="10" xfId="0" applyFont="1" applyFill="1" applyBorder="1" applyAlignment="1">
      <alignment horizontal="right" vertical="center" wrapText="1"/>
    </xf>
    <xf numFmtId="0" fontId="9" fillId="9" borderId="8" xfId="0" applyFont="1" applyFill="1" applyBorder="1" applyAlignment="1">
      <alignment horizontal="left" vertical="center"/>
    </xf>
    <xf numFmtId="0" fontId="9" fillId="9" borderId="9" xfId="0" applyFont="1" applyFill="1" applyBorder="1" applyAlignment="1">
      <alignment horizontal="right" vertical="center"/>
    </xf>
    <xf numFmtId="0" fontId="9" fillId="9" borderId="10" xfId="0" applyFont="1" applyFill="1" applyBorder="1" applyAlignment="1">
      <alignment horizontal="right" vertical="center"/>
    </xf>
    <xf numFmtId="0" fontId="3" fillId="16" borderId="13" xfId="1" applyFill="1" applyBorder="1" applyAlignment="1">
      <alignment horizontal="left" vertical="center" wrapText="1"/>
    </xf>
    <xf numFmtId="22" fontId="0" fillId="16" borderId="14" xfId="0" applyNumberFormat="1" applyFill="1" applyBorder="1" applyAlignment="1">
      <alignment horizontal="right" vertical="center" wrapText="1"/>
    </xf>
    <xf numFmtId="0" fontId="3" fillId="16" borderId="14" xfId="1" applyFill="1" applyBorder="1" applyAlignment="1">
      <alignment horizontal="right" vertical="center" wrapText="1"/>
    </xf>
    <xf numFmtId="0" fontId="0" fillId="16" borderId="14" xfId="0" applyFill="1" applyBorder="1" applyAlignment="1">
      <alignment horizontal="right" vertical="center" wrapText="1"/>
    </xf>
    <xf numFmtId="10" fontId="0" fillId="16" borderId="14" xfId="0" applyNumberFormat="1" applyFill="1" applyBorder="1" applyAlignment="1">
      <alignment horizontal="right" vertical="center" wrapText="1"/>
    </xf>
    <xf numFmtId="3" fontId="0" fillId="16" borderId="14" xfId="0" applyNumberFormat="1" applyFill="1" applyBorder="1" applyAlignment="1">
      <alignment horizontal="right" vertical="center" wrapText="1"/>
    </xf>
    <xf numFmtId="10" fontId="0" fillId="16" borderId="15" xfId="0" applyNumberFormat="1" applyFill="1" applyBorder="1" applyAlignment="1">
      <alignment horizontal="right" vertical="center" wrapText="1"/>
    </xf>
    <xf numFmtId="0" fontId="5" fillId="9" borderId="11" xfId="0" applyFont="1" applyFill="1" applyBorder="1" applyAlignment="1">
      <alignment horizontal="left" vertical="center" wrapText="1"/>
    </xf>
    <xf numFmtId="0" fontId="5" fillId="9" borderId="0" xfId="0" applyFont="1" applyFill="1" applyAlignment="1">
      <alignment horizontal="right" vertical="center" wrapText="1"/>
    </xf>
    <xf numFmtId="0" fontId="5" fillId="9" borderId="12" xfId="0" applyFont="1" applyFill="1" applyBorder="1" applyAlignment="1">
      <alignment horizontal="right" vertical="center" wrapText="1"/>
    </xf>
    <xf numFmtId="0" fontId="3" fillId="16" borderId="11" xfId="1" applyFill="1" applyBorder="1" applyAlignment="1">
      <alignment horizontal="left" vertical="center"/>
    </xf>
    <xf numFmtId="0" fontId="10" fillId="16" borderId="0" xfId="0" applyFont="1" applyFill="1" applyAlignment="1">
      <alignment horizontal="right" vertical="center"/>
    </xf>
    <xf numFmtId="0" fontId="3" fillId="16" borderId="0" xfId="1" applyFill="1" applyBorder="1" applyAlignment="1">
      <alignment horizontal="right" vertical="center"/>
    </xf>
    <xf numFmtId="10" fontId="10" fillId="16" borderId="0" xfId="0" applyNumberFormat="1" applyFont="1" applyFill="1" applyAlignment="1">
      <alignment horizontal="right" vertical="center"/>
    </xf>
    <xf numFmtId="10" fontId="10" fillId="16" borderId="12" xfId="0" applyNumberFormat="1" applyFont="1" applyFill="1" applyBorder="1" applyAlignment="1">
      <alignment horizontal="right" vertical="center"/>
    </xf>
    <xf numFmtId="22" fontId="10" fillId="16" borderId="0" xfId="0" applyNumberFormat="1" applyFont="1" applyFill="1" applyAlignment="1">
      <alignment horizontal="right" vertical="center"/>
    </xf>
    <xf numFmtId="3" fontId="10" fillId="16" borderId="0" xfId="0" applyNumberFormat="1" applyFont="1" applyFill="1" applyAlignment="1">
      <alignment horizontal="right" vertical="center"/>
    </xf>
    <xf numFmtId="0" fontId="10" fillId="16" borderId="14" xfId="0" applyFont="1" applyFill="1" applyBorder="1" applyAlignment="1">
      <alignment horizontal="right" vertical="center"/>
    </xf>
    <xf numFmtId="10" fontId="10" fillId="16" borderId="14" xfId="0" applyNumberFormat="1" applyFont="1" applyFill="1" applyBorder="1" applyAlignment="1">
      <alignment horizontal="right" vertical="center"/>
    </xf>
    <xf numFmtId="3" fontId="10" fillId="16" borderId="14" xfId="0" applyNumberFormat="1" applyFont="1" applyFill="1" applyBorder="1" applyAlignment="1">
      <alignment horizontal="right" vertical="center"/>
    </xf>
    <xf numFmtId="10" fontId="10" fillId="16" borderId="15" xfId="0" applyNumberFormat="1" applyFont="1" applyFill="1" applyBorder="1" applyAlignment="1">
      <alignment horizontal="right" vertical="center"/>
    </xf>
    <xf numFmtId="15" fontId="0" fillId="18" borderId="22" xfId="0" applyNumberFormat="1" applyFill="1" applyBorder="1"/>
    <xf numFmtId="0" fontId="5" fillId="9" borderId="8" xfId="0" applyFont="1" applyFill="1" applyBorder="1" applyAlignment="1">
      <alignment horizontal="right" vertical="center" wrapText="1"/>
    </xf>
    <xf numFmtId="22" fontId="0" fillId="11" borderId="11" xfId="0" applyNumberFormat="1" applyFill="1" applyBorder="1" applyAlignment="1">
      <alignment horizontal="right" vertical="center" wrapText="1"/>
    </xf>
    <xf numFmtId="0" fontId="3" fillId="11" borderId="0" xfId="1" applyFill="1" applyBorder="1" applyAlignment="1">
      <alignment horizontal="right" vertical="center" wrapText="1"/>
    </xf>
    <xf numFmtId="0" fontId="0" fillId="11" borderId="0" xfId="0" applyFill="1" applyAlignment="1">
      <alignment horizontal="right" vertical="center" wrapText="1"/>
    </xf>
    <xf numFmtId="14" fontId="0" fillId="11" borderId="0" xfId="0" applyNumberFormat="1" applyFill="1" applyAlignment="1">
      <alignment horizontal="right" vertical="center" wrapText="1"/>
    </xf>
    <xf numFmtId="0" fontId="0" fillId="11" borderId="12" xfId="0" applyFill="1" applyBorder="1" applyAlignment="1">
      <alignment horizontal="right" vertical="center" wrapText="1"/>
    </xf>
    <xf numFmtId="22" fontId="0" fillId="11" borderId="13" xfId="0" applyNumberFormat="1" applyFill="1" applyBorder="1" applyAlignment="1">
      <alignment horizontal="right" vertical="center" wrapText="1"/>
    </xf>
    <xf numFmtId="0" fontId="3" fillId="11" borderId="14" xfId="1" applyFill="1" applyBorder="1" applyAlignment="1">
      <alignment horizontal="right" vertical="center" wrapText="1"/>
    </xf>
    <xf numFmtId="0" fontId="0" fillId="11" borderId="14" xfId="0" applyFill="1" applyBorder="1" applyAlignment="1">
      <alignment horizontal="right" vertical="center" wrapText="1"/>
    </xf>
    <xf numFmtId="14" fontId="0" fillId="11" borderId="14" xfId="0" applyNumberFormat="1" applyFill="1" applyBorder="1" applyAlignment="1">
      <alignment horizontal="right" vertical="center" wrapText="1"/>
    </xf>
    <xf numFmtId="0" fontId="0" fillId="11" borderId="15" xfId="0" applyFill="1" applyBorder="1" applyAlignment="1">
      <alignment horizontal="right" vertical="center" wrapText="1"/>
    </xf>
    <xf numFmtId="22" fontId="10" fillId="11" borderId="11" xfId="0" applyNumberFormat="1" applyFont="1" applyFill="1" applyBorder="1" applyAlignment="1">
      <alignment horizontal="right" vertical="center"/>
    </xf>
    <xf numFmtId="0" fontId="3" fillId="11" borderId="0" xfId="1" applyFill="1" applyBorder="1" applyAlignment="1">
      <alignment horizontal="right" vertical="center"/>
    </xf>
    <xf numFmtId="0" fontId="10" fillId="11" borderId="0" xfId="0" applyFont="1" applyFill="1" applyAlignment="1">
      <alignment horizontal="right" vertical="center"/>
    </xf>
    <xf numFmtId="14" fontId="10" fillId="11" borderId="0" xfId="0" applyNumberFormat="1" applyFont="1" applyFill="1" applyAlignment="1">
      <alignment horizontal="right" vertical="center"/>
    </xf>
    <xf numFmtId="0" fontId="10" fillId="11" borderId="12" xfId="0" applyFont="1" applyFill="1" applyBorder="1" applyAlignment="1">
      <alignment horizontal="right" vertical="center"/>
    </xf>
    <xf numFmtId="22" fontId="10" fillId="11" borderId="13" xfId="0" applyNumberFormat="1" applyFont="1" applyFill="1" applyBorder="1" applyAlignment="1">
      <alignment horizontal="right" vertical="center"/>
    </xf>
    <xf numFmtId="0" fontId="3" fillId="11" borderId="14" xfId="1" applyFill="1" applyBorder="1" applyAlignment="1">
      <alignment horizontal="right" vertical="center"/>
    </xf>
    <xf numFmtId="0" fontId="10" fillId="11" borderId="14" xfId="0" applyFont="1" applyFill="1" applyBorder="1" applyAlignment="1">
      <alignment horizontal="right" vertical="center"/>
    </xf>
    <xf numFmtId="14" fontId="10" fillId="11" borderId="14" xfId="0" applyNumberFormat="1" applyFont="1" applyFill="1" applyBorder="1" applyAlignment="1">
      <alignment horizontal="right" vertical="center"/>
    </xf>
    <xf numFmtId="0" fontId="10" fillId="11" borderId="15" xfId="0" applyFont="1" applyFill="1" applyBorder="1" applyAlignment="1">
      <alignment horizontal="right" vertical="center"/>
    </xf>
    <xf numFmtId="0" fontId="0" fillId="0" borderId="12" xfId="0" applyBorder="1"/>
    <xf numFmtId="14" fontId="0" fillId="11" borderId="0" xfId="0" applyNumberFormat="1" applyFill="1"/>
    <xf numFmtId="14" fontId="0" fillId="11" borderId="14" xfId="0" applyNumberFormat="1" applyFill="1" applyBorder="1"/>
    <xf numFmtId="0" fontId="0" fillId="11" borderId="15" xfId="0" applyFill="1" applyBorder="1"/>
    <xf numFmtId="0" fontId="5" fillId="9" borderId="9" xfId="1" applyFont="1" applyFill="1" applyBorder="1" applyAlignment="1">
      <alignment vertical="center"/>
    </xf>
    <xf numFmtId="0" fontId="0" fillId="9" borderId="8" xfId="0" applyFill="1" applyBorder="1"/>
    <xf numFmtId="0" fontId="0" fillId="9" borderId="9" xfId="0" applyFill="1" applyBorder="1"/>
    <xf numFmtId="0" fontId="0" fillId="9" borderId="10" xfId="0" applyFill="1" applyBorder="1"/>
    <xf numFmtId="0" fontId="0" fillId="12" borderId="11" xfId="0" applyFill="1" applyBorder="1"/>
    <xf numFmtId="0" fontId="0" fillId="12" borderId="12" xfId="0" applyFill="1" applyBorder="1"/>
    <xf numFmtId="0" fontId="12" fillId="12" borderId="0" xfId="1" applyFont="1" applyFill="1" applyBorder="1" applyAlignment="1">
      <alignment horizontal="right" vertical="center" wrapText="1"/>
    </xf>
    <xf numFmtId="0" fontId="0" fillId="12" borderId="0" xfId="0" applyFill="1" applyAlignment="1">
      <alignment horizontal="right" vertical="center" wrapText="1"/>
    </xf>
    <xf numFmtId="0" fontId="12" fillId="12" borderId="14" xfId="1" applyFont="1" applyFill="1" applyBorder="1" applyAlignment="1">
      <alignment horizontal="right" vertical="center" wrapText="1"/>
    </xf>
    <xf numFmtId="0" fontId="0" fillId="12" borderId="14" xfId="0" applyFill="1" applyBorder="1" applyAlignment="1">
      <alignment horizontal="right" vertical="center" wrapText="1"/>
    </xf>
    <xf numFmtId="0" fontId="12" fillId="12" borderId="11" xfId="1" applyFont="1" applyFill="1" applyBorder="1" applyAlignment="1">
      <alignment horizontal="right" vertical="center" wrapText="1"/>
    </xf>
    <xf numFmtId="0" fontId="12" fillId="12" borderId="13" xfId="1" applyFont="1" applyFill="1" applyBorder="1" applyAlignment="1">
      <alignment horizontal="right" vertical="center" wrapText="1"/>
    </xf>
    <xf numFmtId="0" fontId="0" fillId="0" borderId="8" xfId="0" applyBorder="1"/>
    <xf numFmtId="0" fontId="0" fillId="0" borderId="10" xfId="0" applyBorder="1"/>
    <xf numFmtId="0" fontId="0" fillId="0" borderId="11" xfId="0" applyBorder="1"/>
    <xf numFmtId="0" fontId="11" fillId="0" borderId="23" xfId="0" applyFont="1" applyBorder="1" applyAlignment="1">
      <alignment horizontal="center"/>
    </xf>
    <xf numFmtId="0" fontId="0" fillId="3" borderId="13" xfId="0" applyFill="1" applyBorder="1"/>
    <xf numFmtId="0" fontId="0" fillId="3" borderId="25" xfId="0" applyFill="1" applyBorder="1"/>
    <xf numFmtId="0" fontId="0" fillId="3" borderId="22" xfId="0" applyFill="1" applyBorder="1"/>
    <xf numFmtId="0" fontId="0" fillId="3" borderId="26" xfId="0" applyFill="1" applyBorder="1"/>
    <xf numFmtId="0" fontId="0" fillId="9" borderId="11" xfId="0" applyFill="1" applyBorder="1"/>
    <xf numFmtId="0" fontId="11" fillId="9" borderId="23" xfId="0" applyFont="1" applyFill="1" applyBorder="1" applyAlignment="1">
      <alignment horizontal="centerContinuous"/>
    </xf>
    <xf numFmtId="0" fontId="11" fillId="9" borderId="21" xfId="0" applyFont="1" applyFill="1" applyBorder="1" applyAlignment="1">
      <alignment horizontal="centerContinuous"/>
    </xf>
    <xf numFmtId="0" fontId="11" fillId="8" borderId="21" xfId="0" applyFont="1" applyFill="1" applyBorder="1" applyAlignment="1">
      <alignment horizontal="center"/>
    </xf>
    <xf numFmtId="0" fontId="11" fillId="8" borderId="24" xfId="0" applyFont="1" applyFill="1" applyBorder="1" applyAlignment="1">
      <alignment horizontal="center"/>
    </xf>
    <xf numFmtId="0" fontId="0" fillId="19" borderId="11" xfId="0" applyFill="1" applyBorder="1"/>
    <xf numFmtId="0" fontId="0" fillId="19" borderId="0" xfId="0" applyFill="1"/>
    <xf numFmtId="0" fontId="0" fillId="19" borderId="12" xfId="0" applyFill="1" applyBorder="1"/>
    <xf numFmtId="0" fontId="0" fillId="19" borderId="13" xfId="0" applyFill="1" applyBorder="1"/>
    <xf numFmtId="0" fontId="0" fillId="19" borderId="14" xfId="0" applyFill="1" applyBorder="1"/>
    <xf numFmtId="0" fontId="0" fillId="19" borderId="15" xfId="0" applyFill="1" applyBorder="1"/>
    <xf numFmtId="0" fontId="0" fillId="3" borderId="1" xfId="0" applyFill="1" applyBorder="1"/>
    <xf numFmtId="0" fontId="11" fillId="12" borderId="13" xfId="0" applyFont="1" applyFill="1" applyBorder="1" applyAlignment="1">
      <alignment horizontal="centerContinuous"/>
    </xf>
    <xf numFmtId="0" fontId="11" fillId="12" borderId="14" xfId="0" applyFont="1" applyFill="1" applyBorder="1" applyAlignment="1">
      <alignment horizontal="centerContinuous"/>
    </xf>
    <xf numFmtId="0" fontId="11" fillId="3" borderId="8" xfId="0" applyFont="1" applyFill="1" applyBorder="1" applyAlignment="1">
      <alignment horizontal="centerContinuous"/>
    </xf>
    <xf numFmtId="0" fontId="0" fillId="9" borderId="13" xfId="0" applyFill="1" applyBorder="1"/>
    <xf numFmtId="0" fontId="11" fillId="12" borderId="0" xfId="0" applyFont="1" applyFill="1" applyAlignment="1">
      <alignment horizontal="center"/>
    </xf>
    <xf numFmtId="0" fontId="0" fillId="3" borderId="22" xfId="0" applyFill="1" applyBorder="1" applyAlignment="1">
      <alignment horizontal="right"/>
    </xf>
    <xf numFmtId="0" fontId="0" fillId="20" borderId="22" xfId="0" applyFill="1" applyBorder="1"/>
    <xf numFmtId="0" fontId="0" fillId="16" borderId="0" xfId="0" applyFill="1" applyAlignment="1">
      <alignment horizontal="right"/>
    </xf>
    <xf numFmtId="0" fontId="0" fillId="3" borderId="9" xfId="0" applyFill="1" applyBorder="1"/>
    <xf numFmtId="0" fontId="0" fillId="3" borderId="10" xfId="0" applyFill="1" applyBorder="1"/>
    <xf numFmtId="0" fontId="0" fillId="21" borderId="13" xfId="0" applyFill="1" applyBorder="1"/>
    <xf numFmtId="0" fontId="0" fillId="21" borderId="14" xfId="0" applyFill="1" applyBorder="1"/>
    <xf numFmtId="0" fontId="0" fillId="21" borderId="15" xfId="0" applyFill="1" applyBorder="1"/>
    <xf numFmtId="0" fontId="0" fillId="16" borderId="9" xfId="0" applyFill="1" applyBorder="1"/>
    <xf numFmtId="0" fontId="0" fillId="8" borderId="8" xfId="0" applyFill="1" applyBorder="1"/>
    <xf numFmtId="0" fontId="0" fillId="8" borderId="11" xfId="0" applyFill="1" applyBorder="1"/>
    <xf numFmtId="0" fontId="0" fillId="11" borderId="10" xfId="0" applyFill="1" applyBorder="1"/>
    <xf numFmtId="0" fontId="0" fillId="10" borderId="8" xfId="0" applyFill="1" applyBorder="1"/>
    <xf numFmtId="0" fontId="0" fillId="10" borderId="10" xfId="0" applyFill="1" applyBorder="1"/>
    <xf numFmtId="0" fontId="0" fillId="11" borderId="9" xfId="0" applyFill="1" applyBorder="1"/>
    <xf numFmtId="0" fontId="0" fillId="8" borderId="10" xfId="0" applyFill="1" applyBorder="1"/>
    <xf numFmtId="0" fontId="0" fillId="8" borderId="12" xfId="0" applyFill="1" applyBorder="1"/>
    <xf numFmtId="0" fontId="0" fillId="8" borderId="13" xfId="0" applyFill="1" applyBorder="1"/>
    <xf numFmtId="0" fontId="0" fillId="8" borderId="15" xfId="0" applyFill="1" applyBorder="1"/>
    <xf numFmtId="0" fontId="13" fillId="0" borderId="0" xfId="0" applyFont="1" applyAlignment="1">
      <alignment horizontal="center"/>
    </xf>
    <xf numFmtId="0" fontId="0" fillId="0" borderId="0" xfId="0" applyAlignment="1">
      <alignment horizontal="center"/>
    </xf>
    <xf numFmtId="0" fontId="2" fillId="0" borderId="0" xfId="0" applyFont="1" applyAlignment="1">
      <alignment horizontal="center"/>
    </xf>
    <xf numFmtId="0" fontId="1" fillId="0" borderId="0" xfId="0" applyFont="1" applyAlignment="1">
      <alignment horizontal="center"/>
    </xf>
    <xf numFmtId="0" fontId="15" fillId="0" borderId="0" xfId="0" applyFont="1" applyAlignment="1">
      <alignment horizontal="center"/>
    </xf>
    <xf numFmtId="0" fontId="4" fillId="5" borderId="2" xfId="0" applyFont="1" applyFill="1" applyBorder="1" applyAlignment="1">
      <alignment horizontal="center"/>
    </xf>
    <xf numFmtId="0" fontId="0" fillId="5" borderId="16" xfId="0" applyFill="1" applyBorder="1" applyAlignment="1">
      <alignment horizontal="center"/>
    </xf>
    <xf numFmtId="0" fontId="0" fillId="5" borderId="3" xfId="0" applyFill="1" applyBorder="1" applyAlignment="1">
      <alignment horizontal="center"/>
    </xf>
    <xf numFmtId="0" fontId="0" fillId="5" borderId="6" xfId="0" applyFill="1" applyBorder="1" applyAlignment="1">
      <alignment horizontal="center"/>
    </xf>
    <xf numFmtId="0" fontId="0" fillId="5" borderId="17" xfId="0" applyFill="1" applyBorder="1" applyAlignment="1">
      <alignment horizontal="center"/>
    </xf>
    <xf numFmtId="0" fontId="0" fillId="5" borderId="7" xfId="0" applyFill="1" applyBorder="1" applyAlignment="1">
      <alignment horizontal="center"/>
    </xf>
    <xf numFmtId="0" fontId="4" fillId="12" borderId="8" xfId="0" applyFont="1" applyFill="1" applyBorder="1" applyAlignment="1">
      <alignment horizontal="center"/>
    </xf>
    <xf numFmtId="0" fontId="0" fillId="12" borderId="9" xfId="0" applyFill="1" applyBorder="1" applyAlignment="1">
      <alignment horizontal="center"/>
    </xf>
    <xf numFmtId="0" fontId="0" fillId="12" borderId="10" xfId="0" applyFill="1" applyBorder="1" applyAlignment="1">
      <alignment horizontal="center"/>
    </xf>
    <xf numFmtId="0" fontId="0" fillId="12" borderId="19" xfId="0" applyFill="1" applyBorder="1" applyAlignment="1">
      <alignment horizontal="center"/>
    </xf>
    <xf numFmtId="0" fontId="0" fillId="12" borderId="17" xfId="0" applyFill="1" applyBorder="1" applyAlignment="1">
      <alignment horizontal="center"/>
    </xf>
    <xf numFmtId="0" fontId="0" fillId="12" borderId="20" xfId="0" applyFill="1" applyBorder="1" applyAlignment="1">
      <alignment horizontal="center"/>
    </xf>
    <xf numFmtId="0" fontId="0" fillId="12" borderId="13" xfId="0" applyFill="1" applyBorder="1" applyAlignment="1">
      <alignment horizontal="center"/>
    </xf>
    <xf numFmtId="0" fontId="0" fillId="12" borderId="14" xfId="0" applyFill="1" applyBorder="1" applyAlignment="1">
      <alignment horizontal="center"/>
    </xf>
    <xf numFmtId="0" fontId="0" fillId="12" borderId="15" xfId="0" applyFill="1" applyBorder="1" applyAlignment="1">
      <alignment horizontal="center"/>
    </xf>
    <xf numFmtId="0" fontId="4" fillId="12" borderId="2" xfId="0" applyFont="1" applyFill="1" applyBorder="1" applyAlignment="1">
      <alignment horizontal="center"/>
    </xf>
    <xf numFmtId="0" fontId="0" fillId="12" borderId="16" xfId="0" applyFill="1" applyBorder="1" applyAlignment="1">
      <alignment horizontal="center"/>
    </xf>
    <xf numFmtId="0" fontId="0" fillId="12" borderId="3" xfId="0" applyFill="1" applyBorder="1" applyAlignment="1">
      <alignment horizontal="center"/>
    </xf>
    <xf numFmtId="0" fontId="0" fillId="12" borderId="6" xfId="0" applyFill="1" applyBorder="1" applyAlignment="1">
      <alignment horizontal="center"/>
    </xf>
    <xf numFmtId="0" fontId="0" fillId="12" borderId="7" xfId="0" applyFill="1" applyBorder="1" applyAlignment="1">
      <alignment horizontal="center"/>
    </xf>
    <xf numFmtId="0" fontId="4" fillId="12" borderId="16" xfId="0" applyFont="1" applyFill="1" applyBorder="1" applyAlignment="1">
      <alignment horizontal="center"/>
    </xf>
    <xf numFmtId="0" fontId="4" fillId="12" borderId="3" xfId="0" applyFont="1" applyFill="1" applyBorder="1" applyAlignment="1">
      <alignment horizontal="center"/>
    </xf>
    <xf numFmtId="0" fontId="4" fillId="12" borderId="6" xfId="0" applyFont="1" applyFill="1" applyBorder="1" applyAlignment="1">
      <alignment horizontal="center"/>
    </xf>
    <xf numFmtId="0" fontId="4" fillId="12" borderId="17" xfId="0" applyFont="1" applyFill="1" applyBorder="1" applyAlignment="1">
      <alignment horizontal="center"/>
    </xf>
    <xf numFmtId="0" fontId="4" fillId="12" borderId="7" xfId="0" applyFont="1" applyFill="1" applyBorder="1" applyAlignment="1">
      <alignment horizontal="center"/>
    </xf>
    <xf numFmtId="0" fontId="13" fillId="12" borderId="8" xfId="0" applyFont="1" applyFill="1" applyBorder="1" applyAlignment="1">
      <alignment horizontal="center"/>
    </xf>
  </cellXfs>
  <cellStyles count="2">
    <cellStyle name="Hyperlink" xfId="1" builtinId="8"/>
    <cellStyle name="Normal" xfId="0" builtinId="0"/>
  </cellStyles>
  <dxfs count="0"/>
  <tableStyles count="1" defaultTableStyle="TableStyleMedium2" defaultPivotStyle="PivotStyleLight16">
    <tableStyle name="Invisible" pivot="0" table="0" count="0" xr9:uid="{EE1EEB77-9796-4429-A019-CD0E22BD4020}"/>
  </tableStyles>
  <colors>
    <mruColors>
      <color rgb="FFFFCCCC"/>
      <color rgb="FFCC0000"/>
      <color rgb="FFF46C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Black Scholes Parabola Call</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Time value Black Scholes</c:v>
          </c:tx>
          <c:spPr>
            <a:ln w="22225" cap="rnd">
              <a:solidFill>
                <a:schemeClr val="accent1"/>
              </a:solidFill>
              <a:round/>
            </a:ln>
            <a:effectLst/>
          </c:spPr>
          <c:marker>
            <c:symbol val="none"/>
          </c:marker>
          <c:xVal>
            <c:numRef>
              <c:f>'Ans2(i)'!$B$17:$B$36</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'Ans2(i)'!$C$17:$C$36</c:f>
              <c:numCache>
                <c:formatCode>General</c:formatCode>
                <c:ptCount val="20"/>
                <c:pt idx="0">
                  <c:v>4.1688790187003176E-11</c:v>
                </c:pt>
                <c:pt idx="1">
                  <c:v>7.7979874881688518E-6</c:v>
                </c:pt>
                <c:pt idx="2">
                  <c:v>1.6683542880950794E-3</c:v>
                </c:pt>
                <c:pt idx="3">
                  <c:v>3.5581885722011264E-2</c:v>
                </c:pt>
                <c:pt idx="4">
                  <c:v>0.25399145815541879</c:v>
                </c:pt>
                <c:pt idx="5">
                  <c:v>0.98463486335617389</c:v>
                </c:pt>
                <c:pt idx="6">
                  <c:v>2.6236494340253564</c:v>
                </c:pt>
                <c:pt idx="7">
                  <c:v>5.4695105911263582</c:v>
                </c:pt>
                <c:pt idx="8">
                  <c:v>9.6378752962655838</c:v>
                </c:pt>
                <c:pt idx="9">
                  <c:v>15.075760936614984</c:v>
                </c:pt>
                <c:pt idx="10">
                  <c:v>21.62374235413597</c:v>
                </c:pt>
                <c:pt idx="11">
                  <c:v>29.079464118384848</c:v>
                </c:pt>
                <c:pt idx="12">
                  <c:v>37.242037644355804</c:v>
                </c:pt>
                <c:pt idx="13">
                  <c:v>45.935558284153501</c:v>
                </c:pt>
                <c:pt idx="14">
                  <c:v>55.017390477566749</c:v>
                </c:pt>
                <c:pt idx="15">
                  <c:v>64.377644607261345</c:v>
                </c:pt>
                <c:pt idx="16">
                  <c:v>73.934623876313083</c:v>
                </c:pt>
                <c:pt idx="17">
                  <c:v>83.629118162405547</c:v>
                </c:pt>
                <c:pt idx="18">
                  <c:v>93.418997543138261</c:v>
                </c:pt>
                <c:pt idx="19">
                  <c:v>103.27468271379831</c:v>
                </c:pt>
              </c:numCache>
            </c:numRef>
          </c:yVal>
          <c:smooth val="0"/>
          <c:extLst>
            <c:ext xmlns:c16="http://schemas.microsoft.com/office/drawing/2014/chart" uri="{C3380CC4-5D6E-409C-BE32-E72D297353CC}">
              <c16:uniqueId val="{00000000-94B8-4189-A3D0-B4BE315704C9}"/>
            </c:ext>
          </c:extLst>
        </c:ser>
        <c:dLbls>
          <c:showLegendKey val="0"/>
          <c:showVal val="0"/>
          <c:showCatName val="0"/>
          <c:showSerName val="0"/>
          <c:showPercent val="0"/>
          <c:showBubbleSize val="0"/>
        </c:dLbls>
        <c:axId val="1204276991"/>
        <c:axId val="1204267391"/>
      </c:scatterChart>
      <c:valAx>
        <c:axId val="12042769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267391"/>
        <c:crosses val="autoZero"/>
        <c:crossBetween val="midCat"/>
      </c:valAx>
      <c:valAx>
        <c:axId val="12042673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time values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27699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Black Scholes Parabola Put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Time Value</c:v>
          </c:tx>
          <c:spPr>
            <a:ln w="22225" cap="rnd">
              <a:solidFill>
                <a:schemeClr val="accent1"/>
              </a:solidFill>
              <a:round/>
            </a:ln>
            <a:effectLst/>
          </c:spPr>
          <c:marker>
            <c:symbol val="none"/>
          </c:marker>
          <c:xVal>
            <c:numRef>
              <c:f>'Ans2(i)'!$L$17:$L$36</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'Ans2(i)'!$M$17:$M$36</c:f>
              <c:numCache>
                <c:formatCode>General</c:formatCode>
                <c:ptCount val="20"/>
                <c:pt idx="0">
                  <c:v>87.044553354892514</c:v>
                </c:pt>
                <c:pt idx="1">
                  <c:v>77.044561152838298</c:v>
                </c:pt>
                <c:pt idx="2">
                  <c:v>67.046221709138933</c:v>
                </c:pt>
                <c:pt idx="3">
                  <c:v>57.08013524057283</c:v>
                </c:pt>
                <c:pt idx="4">
                  <c:v>47.298544813006245</c:v>
                </c:pt>
                <c:pt idx="5">
                  <c:v>38.029188218206997</c:v>
                </c:pt>
                <c:pt idx="6">
                  <c:v>29.668202788876179</c:v>
                </c:pt>
                <c:pt idx="7">
                  <c:v>22.514063945977171</c:v>
                </c:pt>
                <c:pt idx="8">
                  <c:v>16.682428651116403</c:v>
                </c:pt>
                <c:pt idx="9">
                  <c:v>12.120314291465803</c:v>
                </c:pt>
                <c:pt idx="10">
                  <c:v>8.6682957089867898</c:v>
                </c:pt>
                <c:pt idx="11">
                  <c:v>6.1240174732356714</c:v>
                </c:pt>
                <c:pt idx="12">
                  <c:v>4.2865909992066165</c:v>
                </c:pt>
                <c:pt idx="13">
                  <c:v>2.9801116390043134</c:v>
                </c:pt>
                <c:pt idx="14">
                  <c:v>2.0619438324175849</c:v>
                </c:pt>
                <c:pt idx="15">
                  <c:v>1.4221979621121541</c:v>
                </c:pt>
                <c:pt idx="16">
                  <c:v>0.9791772311638951</c:v>
                </c:pt>
                <c:pt idx="17">
                  <c:v>0.6736715172563672</c:v>
                </c:pt>
                <c:pt idx="18">
                  <c:v>0.46355089798907967</c:v>
                </c:pt>
                <c:pt idx="19">
                  <c:v>0.31923606864914911</c:v>
                </c:pt>
              </c:numCache>
            </c:numRef>
          </c:yVal>
          <c:smooth val="1"/>
          <c:extLst>
            <c:ext xmlns:c16="http://schemas.microsoft.com/office/drawing/2014/chart" uri="{C3380CC4-5D6E-409C-BE32-E72D297353CC}">
              <c16:uniqueId val="{00000000-6784-487A-85EB-4C7248E02A1F}"/>
            </c:ext>
          </c:extLst>
        </c:ser>
        <c:dLbls>
          <c:showLegendKey val="0"/>
          <c:showVal val="0"/>
          <c:showCatName val="0"/>
          <c:showSerName val="0"/>
          <c:showPercent val="0"/>
          <c:showBubbleSize val="0"/>
        </c:dLbls>
        <c:axId val="1204289471"/>
        <c:axId val="1204288031"/>
      </c:scatterChart>
      <c:valAx>
        <c:axId val="120428947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288031"/>
        <c:crosses val="autoZero"/>
        <c:crossBetween val="midCat"/>
      </c:valAx>
      <c:valAx>
        <c:axId val="12042880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Time values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2894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Call</c:v>
          </c:tx>
          <c:spPr>
            <a:ln w="22225" cap="rnd">
              <a:solidFill>
                <a:schemeClr val="accent1"/>
              </a:solidFill>
              <a:round/>
            </a:ln>
            <a:effectLst/>
          </c:spPr>
          <c:marker>
            <c:symbol val="none"/>
          </c:marker>
          <c:xVal>
            <c:numRef>
              <c:f>'Ans2(iii) C&amp;P vs S'!$B$17:$B$37</c:f>
              <c:numCache>
                <c:formatCode>General</c:formatCode>
                <c:ptCount val="21"/>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'Ans2(iii) C&amp;P vs S'!$C$17:$C$37</c:f>
              <c:numCache>
                <c:formatCode>General</c:formatCode>
                <c:ptCount val="21"/>
                <c:pt idx="0">
                  <c:v>15.075760936614984</c:v>
                </c:pt>
                <c:pt idx="1">
                  <c:v>4.1688790187003176E-11</c:v>
                </c:pt>
                <c:pt idx="2">
                  <c:v>7.7979874881688518E-6</c:v>
                </c:pt>
                <c:pt idx="3">
                  <c:v>1.6683542880950794E-3</c:v>
                </c:pt>
                <c:pt idx="4">
                  <c:v>3.5581885722011264E-2</c:v>
                </c:pt>
                <c:pt idx="5">
                  <c:v>0.25399145815541879</c:v>
                </c:pt>
                <c:pt idx="6">
                  <c:v>0.98463486335617389</c:v>
                </c:pt>
                <c:pt idx="7">
                  <c:v>2.6236494340253564</c:v>
                </c:pt>
                <c:pt idx="8">
                  <c:v>5.4695105911263582</c:v>
                </c:pt>
                <c:pt idx="9">
                  <c:v>9.6378752962655838</c:v>
                </c:pt>
                <c:pt idx="10">
                  <c:v>15.075760936614984</c:v>
                </c:pt>
                <c:pt idx="11">
                  <c:v>21.62374235413597</c:v>
                </c:pt>
                <c:pt idx="12">
                  <c:v>29.079464118384848</c:v>
                </c:pt>
                <c:pt idx="13">
                  <c:v>37.242037644355804</c:v>
                </c:pt>
                <c:pt idx="14">
                  <c:v>45.935558284153501</c:v>
                </c:pt>
                <c:pt idx="15">
                  <c:v>55.017390477566749</c:v>
                </c:pt>
                <c:pt idx="16">
                  <c:v>64.377644607261345</c:v>
                </c:pt>
                <c:pt idx="17">
                  <c:v>73.934623876313083</c:v>
                </c:pt>
                <c:pt idx="18">
                  <c:v>83.629118162405547</c:v>
                </c:pt>
                <c:pt idx="19">
                  <c:v>93.418997543138261</c:v>
                </c:pt>
                <c:pt idx="20">
                  <c:v>103.27468271379831</c:v>
                </c:pt>
              </c:numCache>
            </c:numRef>
          </c:yVal>
          <c:smooth val="1"/>
          <c:extLst>
            <c:ext xmlns:c16="http://schemas.microsoft.com/office/drawing/2014/chart" uri="{C3380CC4-5D6E-409C-BE32-E72D297353CC}">
              <c16:uniqueId val="{00000000-92E8-4941-88DD-208CD400FB68}"/>
            </c:ext>
          </c:extLst>
        </c:ser>
        <c:ser>
          <c:idx val="1"/>
          <c:order val="1"/>
          <c:tx>
            <c:v>Put</c:v>
          </c:tx>
          <c:spPr>
            <a:ln w="22225" cap="rnd">
              <a:solidFill>
                <a:schemeClr val="accent2"/>
              </a:solidFill>
              <a:round/>
            </a:ln>
            <a:effectLst/>
          </c:spPr>
          <c:marker>
            <c:symbol val="none"/>
          </c:marker>
          <c:xVal>
            <c:numRef>
              <c:f>'Ans2(iii) C&amp;P vs S'!$B$17:$B$37</c:f>
              <c:numCache>
                <c:formatCode>General</c:formatCode>
                <c:ptCount val="21"/>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'Ans2(iii) C&amp;P vs S'!$F$17:$F$37</c:f>
              <c:numCache>
                <c:formatCode>General</c:formatCode>
                <c:ptCount val="21"/>
                <c:pt idx="0">
                  <c:v>12.120314291465803</c:v>
                </c:pt>
                <c:pt idx="1">
                  <c:v>87.044553354892514</c:v>
                </c:pt>
                <c:pt idx="2">
                  <c:v>77.044561152838298</c:v>
                </c:pt>
                <c:pt idx="3">
                  <c:v>67.046221709138933</c:v>
                </c:pt>
                <c:pt idx="4">
                  <c:v>57.08013524057283</c:v>
                </c:pt>
                <c:pt idx="5">
                  <c:v>47.298544813006245</c:v>
                </c:pt>
                <c:pt idx="6">
                  <c:v>38.029188218206997</c:v>
                </c:pt>
                <c:pt idx="7">
                  <c:v>29.668202788876179</c:v>
                </c:pt>
                <c:pt idx="8">
                  <c:v>22.514063945977171</c:v>
                </c:pt>
                <c:pt idx="9">
                  <c:v>16.682428651116403</c:v>
                </c:pt>
                <c:pt idx="10">
                  <c:v>12.120314291465803</c:v>
                </c:pt>
                <c:pt idx="11">
                  <c:v>8.6682957089867898</c:v>
                </c:pt>
                <c:pt idx="12">
                  <c:v>6.1240174732356714</c:v>
                </c:pt>
                <c:pt idx="13">
                  <c:v>4.2865909992066165</c:v>
                </c:pt>
                <c:pt idx="14">
                  <c:v>2.9801116390043134</c:v>
                </c:pt>
                <c:pt idx="15">
                  <c:v>2.0619438324175849</c:v>
                </c:pt>
                <c:pt idx="16">
                  <c:v>1.4221979621121541</c:v>
                </c:pt>
                <c:pt idx="17">
                  <c:v>0.9791772311638951</c:v>
                </c:pt>
                <c:pt idx="18">
                  <c:v>0.6736715172563672</c:v>
                </c:pt>
                <c:pt idx="19">
                  <c:v>0.46355089798907967</c:v>
                </c:pt>
                <c:pt idx="20">
                  <c:v>0.31923606864914911</c:v>
                </c:pt>
              </c:numCache>
            </c:numRef>
          </c:yVal>
          <c:smooth val="1"/>
          <c:extLst>
            <c:ext xmlns:c16="http://schemas.microsoft.com/office/drawing/2014/chart" uri="{C3380CC4-5D6E-409C-BE32-E72D297353CC}">
              <c16:uniqueId val="{00000001-92E8-4941-88DD-208CD400FB68}"/>
            </c:ext>
          </c:extLst>
        </c:ser>
        <c:dLbls>
          <c:showLegendKey val="0"/>
          <c:showVal val="0"/>
          <c:showCatName val="0"/>
          <c:showSerName val="0"/>
          <c:showPercent val="0"/>
          <c:showBubbleSize val="0"/>
        </c:dLbls>
        <c:axId val="1196932191"/>
        <c:axId val="1196933631"/>
      </c:scatterChart>
      <c:valAx>
        <c:axId val="11969321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933631"/>
        <c:crosses val="autoZero"/>
        <c:crossBetween val="midCat"/>
      </c:valAx>
      <c:valAx>
        <c:axId val="1196933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932191"/>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K</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Call</c:v>
          </c:tx>
          <c:spPr>
            <a:ln w="22225" cap="rnd">
              <a:solidFill>
                <a:schemeClr val="accent1"/>
              </a:solidFill>
              <a:round/>
            </a:ln>
            <a:effectLst/>
          </c:spPr>
          <c:marker>
            <c:symbol val="none"/>
          </c:marker>
          <c:xVal>
            <c:numRef>
              <c:f>'C&amp;P vs K'!$C$15:$C$34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K'!$D$15:$D$34</c:f>
              <c:numCache>
                <c:formatCode>General</c:formatCode>
                <c:ptCount val="20"/>
                <c:pt idx="0">
                  <c:v>90.295544664527483</c:v>
                </c:pt>
                <c:pt idx="1">
                  <c:v>80.591092591622242</c:v>
                </c:pt>
                <c:pt idx="2">
                  <c:v>70.887474743207662</c:v>
                </c:pt>
                <c:pt idx="3">
                  <c:v>61.202535219230597</c:v>
                </c:pt>
                <c:pt idx="4">
                  <c:v>51.637341356899157</c:v>
                </c:pt>
                <c:pt idx="5">
                  <c:v>42.438696554777167</c:v>
                </c:pt>
                <c:pt idx="6">
                  <c:v>33.947293214119604</c:v>
                </c:pt>
                <c:pt idx="7">
                  <c:v>26.467302863621839</c:v>
                </c:pt>
                <c:pt idx="8">
                  <c:v>20.170021791008587</c:v>
                </c:pt>
                <c:pt idx="9">
                  <c:v>15.075760936614984</c:v>
                </c:pt>
                <c:pt idx="10">
                  <c:v>11.089772024273124</c:v>
                </c:pt>
                <c:pt idx="11">
                  <c:v>8.0540141045544864</c:v>
                </c:pt>
                <c:pt idx="12">
                  <c:v>5.7910070083876661</c:v>
                </c:pt>
                <c:pt idx="13">
                  <c:v>4.1321295035444372</c:v>
                </c:pt>
                <c:pt idx="14">
                  <c:v>2.9317738620249845</c:v>
                </c:pt>
                <c:pt idx="15">
                  <c:v>2.0717370828722217</c:v>
                </c:pt>
                <c:pt idx="16">
                  <c:v>1.4600622738257698</c:v>
                </c:pt>
                <c:pt idx="17">
                  <c:v>1.0273539750784124</c:v>
                </c:pt>
                <c:pt idx="18">
                  <c:v>0.72239170203325997</c:v>
                </c:pt>
                <c:pt idx="19">
                  <c:v>0.50798291631083758</c:v>
                </c:pt>
              </c:numCache>
            </c:numRef>
          </c:yVal>
          <c:smooth val="1"/>
          <c:extLst>
            <c:ext xmlns:c16="http://schemas.microsoft.com/office/drawing/2014/chart" uri="{C3380CC4-5D6E-409C-BE32-E72D297353CC}">
              <c16:uniqueId val="{00000000-748A-44EB-B44F-97263C35F27F}"/>
            </c:ext>
          </c:extLst>
        </c:ser>
        <c:ser>
          <c:idx val="1"/>
          <c:order val="1"/>
          <c:tx>
            <c:v>Put</c:v>
          </c:tx>
          <c:spPr>
            <a:ln w="22225" cap="rnd">
              <a:solidFill>
                <a:schemeClr val="accent2"/>
              </a:solidFill>
              <a:round/>
            </a:ln>
            <a:effectLst/>
          </c:spPr>
          <c:marker>
            <c:symbol val="none"/>
          </c:marker>
          <c:xVal>
            <c:numRef>
              <c:f>'C&amp;P vs K'!$F$15:$F$34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K'!$G$15:$G$34</c:f>
              <c:numCache>
                <c:formatCode>General</c:formatCode>
                <c:ptCount val="20"/>
                <c:pt idx="0">
                  <c:v>1.2551900696238758E-11</c:v>
                </c:pt>
                <c:pt idx="1">
                  <c:v>3.2625924002508059E-6</c:v>
                </c:pt>
                <c:pt idx="2">
                  <c:v>8.4074966291461384E-4</c:v>
                </c:pt>
                <c:pt idx="3">
                  <c:v>2.035656117092341E-2</c:v>
                </c:pt>
                <c:pt idx="4">
                  <c:v>0.15961803432457455</c:v>
                </c:pt>
                <c:pt idx="5">
                  <c:v>0.66542856768765191</c:v>
                </c:pt>
                <c:pt idx="6">
                  <c:v>1.8784805625151666</c:v>
                </c:pt>
                <c:pt idx="7">
                  <c:v>4.1029455475024861</c:v>
                </c:pt>
                <c:pt idx="8">
                  <c:v>7.5101198103743272</c:v>
                </c:pt>
                <c:pt idx="9">
                  <c:v>12.120314291465803</c:v>
                </c:pt>
                <c:pt idx="10">
                  <c:v>17.838780714609037</c:v>
                </c:pt>
                <c:pt idx="11">
                  <c:v>24.507478130375453</c:v>
                </c:pt>
                <c:pt idx="12">
                  <c:v>31.948926369693723</c:v>
                </c:pt>
                <c:pt idx="13">
                  <c:v>39.99450420033557</c:v>
                </c:pt>
                <c:pt idx="14">
                  <c:v>48.498603894301198</c:v>
                </c:pt>
                <c:pt idx="15">
                  <c:v>57.343022450633526</c:v>
                </c:pt>
                <c:pt idx="16">
                  <c:v>66.435802977072157</c:v>
                </c:pt>
                <c:pt idx="17">
                  <c:v>75.707550013809893</c:v>
                </c:pt>
                <c:pt idx="18">
                  <c:v>85.107043076249838</c:v>
                </c:pt>
                <c:pt idx="19">
                  <c:v>94.59708962601249</c:v>
                </c:pt>
              </c:numCache>
            </c:numRef>
          </c:yVal>
          <c:smooth val="1"/>
          <c:extLst>
            <c:ext xmlns:c16="http://schemas.microsoft.com/office/drawing/2014/chart" uri="{C3380CC4-5D6E-409C-BE32-E72D297353CC}">
              <c16:uniqueId val="{00000001-748A-44EB-B44F-97263C35F27F}"/>
            </c:ext>
          </c:extLst>
        </c:ser>
        <c:dLbls>
          <c:showLegendKey val="0"/>
          <c:showVal val="0"/>
          <c:showCatName val="0"/>
          <c:showSerName val="0"/>
          <c:showPercent val="0"/>
          <c:showBubbleSize val="0"/>
        </c:dLbls>
        <c:axId val="1795133679"/>
        <c:axId val="1795134159"/>
      </c:scatterChart>
      <c:valAx>
        <c:axId val="17951336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795134159"/>
        <c:crosses val="autoZero"/>
        <c:crossBetween val="midCat"/>
      </c:valAx>
      <c:valAx>
        <c:axId val="1795134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13367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Call</c:v>
          </c:tx>
          <c:spPr>
            <a:ln w="22225" cap="rnd">
              <a:solidFill>
                <a:schemeClr val="accent1"/>
              </a:solidFill>
              <a:round/>
            </a:ln>
            <a:effectLst/>
          </c:spPr>
          <c:marker>
            <c:symbol val="none"/>
          </c:marker>
          <c:xVal>
            <c:numRef>
              <c:f>'C&amp;P vs r'!$B$16:$B$35</c:f>
              <c:numCache>
                <c:formatCode>General</c:formatCode>
                <c:ptCount val="2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numCache>
            </c:numRef>
          </c:xVal>
          <c:yVal>
            <c:numRef>
              <c:f>'C&amp;P vs r'!$C$16:$C$35</c:f>
              <c:numCache>
                <c:formatCode>General</c:formatCode>
                <c:ptCount val="20"/>
                <c:pt idx="0">
                  <c:v>15.075760936614984</c:v>
                </c:pt>
                <c:pt idx="1">
                  <c:v>16.460048843847375</c:v>
                </c:pt>
                <c:pt idx="2">
                  <c:v>17.899527393116699</c:v>
                </c:pt>
                <c:pt idx="3">
                  <c:v>19.389378292512603</c:v>
                </c:pt>
                <c:pt idx="4">
                  <c:v>20.924360952895213</c:v>
                </c:pt>
                <c:pt idx="5">
                  <c:v>22.498902637902411</c:v>
                </c:pt>
                <c:pt idx="6">
                  <c:v>24.107193196932897</c:v>
                </c:pt>
                <c:pt idx="7">
                  <c:v>25.743281432355225</c:v>
                </c:pt>
                <c:pt idx="8">
                  <c:v>27.401170221971853</c:v>
                </c:pt>
                <c:pt idx="9">
                  <c:v>29.074907709159319</c:v>
                </c:pt>
                <c:pt idx="10">
                  <c:v>30.758672169986617</c:v>
                </c:pt>
                <c:pt idx="11">
                  <c:v>32.446848547726226</c:v>
                </c:pt>
                <c:pt idx="12">
                  <c:v>34.134095085800595</c:v>
                </c:pt>
                <c:pt idx="13">
                  <c:v>35.815398964000074</c:v>
                </c:pt>
                <c:pt idx="14">
                  <c:v>37.486120323597461</c:v>
                </c:pt>
                <c:pt idx="15">
                  <c:v>39.142024530416776</c:v>
                </c:pt>
                <c:pt idx="16">
                  <c:v>40.779302949854312</c:v>
                </c:pt>
                <c:pt idx="17">
                  <c:v>42.394582877394363</c:v>
                </c:pt>
                <c:pt idx="18">
                  <c:v>43.984927570274088</c:v>
                </c:pt>
                <c:pt idx="19">
                  <c:v>45.547827553688521</c:v>
                </c:pt>
              </c:numCache>
            </c:numRef>
          </c:yVal>
          <c:smooth val="0"/>
          <c:extLst>
            <c:ext xmlns:c16="http://schemas.microsoft.com/office/drawing/2014/chart" uri="{C3380CC4-5D6E-409C-BE32-E72D297353CC}">
              <c16:uniqueId val="{00000000-20E7-4E7C-8DF0-A86115A8697C}"/>
            </c:ext>
          </c:extLst>
        </c:ser>
        <c:ser>
          <c:idx val="1"/>
          <c:order val="1"/>
          <c:tx>
            <c:v>Put</c:v>
          </c:tx>
          <c:spPr>
            <a:ln w="22225" cap="rnd">
              <a:solidFill>
                <a:schemeClr val="accent2"/>
              </a:solidFill>
              <a:round/>
            </a:ln>
            <a:effectLst/>
          </c:spPr>
          <c:marker>
            <c:symbol val="none"/>
          </c:marker>
          <c:xVal>
            <c:numRef>
              <c:f>'C&amp;P vs r'!$E$16:$E$35</c:f>
              <c:numCache>
                <c:formatCode>General</c:formatCode>
                <c:ptCount val="2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numCache>
            </c:numRef>
          </c:xVal>
          <c:yVal>
            <c:numRef>
              <c:f>'C&amp;P vs r'!$F$16:$F$35</c:f>
              <c:numCache>
                <c:formatCode>General</c:formatCode>
                <c:ptCount val="20"/>
                <c:pt idx="0">
                  <c:v>12.120314291465803</c:v>
                </c:pt>
                <c:pt idx="1">
                  <c:v>10.63650220227224</c:v>
                </c:pt>
                <c:pt idx="2">
                  <c:v>9.2926459202395151</c:v>
                </c:pt>
                <c:pt idx="3">
                  <c:v>8.081421964228344</c:v>
                </c:pt>
                <c:pt idx="4">
                  <c:v>6.9951585954009907</c:v>
                </c:pt>
                <c:pt idx="5">
                  <c:v>6.025923779029597</c:v>
                </c:pt>
                <c:pt idx="6">
                  <c:v>5.1656177939516148</c:v>
                </c:pt>
                <c:pt idx="7">
                  <c:v>4.4060675390105573</c:v>
                </c:pt>
                <c:pt idx="8">
                  <c:v>3.7391196556571629</c:v>
                </c:pt>
                <c:pt idx="9">
                  <c:v>3.1567297773311154</c:v>
                </c:pt>
                <c:pt idx="10">
                  <c:v>2.6510455131792252</c:v>
                </c:pt>
                <c:pt idx="11">
                  <c:v>2.2144811548293397</c:v>
                </c:pt>
                <c:pt idx="12">
                  <c:v>1.8397825356170596</c:v>
                </c:pt>
                <c:pt idx="13">
                  <c:v>1.5200809455057502</c:v>
                </c:pt>
                <c:pt idx="14">
                  <c:v>1.2489354857748021</c:v>
                </c:pt>
                <c:pt idx="15">
                  <c:v>1.0203637110308632</c:v>
                </c:pt>
                <c:pt idx="16">
                  <c:v>0.82886083108090514</c:v>
                </c:pt>
                <c:pt idx="17">
                  <c:v>0.66940811479333817</c:v>
                </c:pt>
                <c:pt idx="18">
                  <c:v>0.53747144022779558</c:v>
                </c:pt>
                <c:pt idx="19">
                  <c:v>0.4289911630911587</c:v>
                </c:pt>
              </c:numCache>
            </c:numRef>
          </c:yVal>
          <c:smooth val="0"/>
          <c:extLst>
            <c:ext xmlns:c16="http://schemas.microsoft.com/office/drawing/2014/chart" uri="{C3380CC4-5D6E-409C-BE32-E72D297353CC}">
              <c16:uniqueId val="{00000002-20E7-4E7C-8DF0-A86115A8697C}"/>
            </c:ext>
          </c:extLst>
        </c:ser>
        <c:dLbls>
          <c:showLegendKey val="0"/>
          <c:showVal val="0"/>
          <c:showCatName val="0"/>
          <c:showSerName val="0"/>
          <c:showPercent val="0"/>
          <c:showBubbleSize val="0"/>
        </c:dLbls>
        <c:axId val="180986063"/>
        <c:axId val="180962063"/>
      </c:scatterChart>
      <c:valAx>
        <c:axId val="1809860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80962063"/>
        <c:crosses val="autoZero"/>
        <c:crossBetween val="midCat"/>
      </c:valAx>
      <c:valAx>
        <c:axId val="180962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986063"/>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Sigma</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Call</c:v>
          </c:tx>
          <c:spPr>
            <a:ln w="22225" cap="rnd">
              <a:solidFill>
                <a:schemeClr val="accent1"/>
              </a:solidFill>
              <a:round/>
            </a:ln>
            <a:effectLst/>
          </c:spPr>
          <c:marker>
            <c:symbol val="none"/>
          </c:marker>
          <c:xVal>
            <c:numRef>
              <c:f>'C&amp;P vs sigma'!$B$15:$B$34</c:f>
              <c:numCache>
                <c:formatCode>General</c:formatCode>
                <c:ptCount val="20"/>
                <c:pt idx="0">
                  <c:v>0.1</c:v>
                </c:pt>
                <c:pt idx="1">
                  <c:v>0.2</c:v>
                </c:pt>
                <c:pt idx="2">
                  <c:v>0.3</c:v>
                </c:pt>
                <c:pt idx="3">
                  <c:v>0.4</c:v>
                </c:pt>
                <c:pt idx="4">
                  <c:v>0.5</c:v>
                </c:pt>
                <c:pt idx="5">
                  <c:v>0.6</c:v>
                </c:pt>
                <c:pt idx="6">
                  <c:v>0.7</c:v>
                </c:pt>
                <c:pt idx="7">
                  <c:v>0.8</c:v>
                </c:pt>
                <c:pt idx="8">
                  <c:v>0.9</c:v>
                </c:pt>
                <c:pt idx="9">
                  <c:v>1</c:v>
                </c:pt>
                <c:pt idx="10">
                  <c:v>1.1000000000000001</c:v>
                </c:pt>
                <c:pt idx="11">
                  <c:v>1.2</c:v>
                </c:pt>
                <c:pt idx="12">
                  <c:v>1.3</c:v>
                </c:pt>
                <c:pt idx="13">
                  <c:v>1.4</c:v>
                </c:pt>
                <c:pt idx="14">
                  <c:v>1.5</c:v>
                </c:pt>
                <c:pt idx="15">
                  <c:v>1.6</c:v>
                </c:pt>
                <c:pt idx="16">
                  <c:v>1.7</c:v>
                </c:pt>
                <c:pt idx="17">
                  <c:v>1.8</c:v>
                </c:pt>
                <c:pt idx="18">
                  <c:v>1.9</c:v>
                </c:pt>
                <c:pt idx="19">
                  <c:v>2</c:v>
                </c:pt>
              </c:numCache>
            </c:numRef>
          </c:xVal>
          <c:yVal>
            <c:numRef>
              <c:f>'C&amp;P vs sigma'!$C$15:$C$34</c:f>
              <c:numCache>
                <c:formatCode>General</c:formatCode>
                <c:ptCount val="20"/>
                <c:pt idx="0">
                  <c:v>8.3784685121103877</c:v>
                </c:pt>
                <c:pt idx="1">
                  <c:v>15.075760936614984</c:v>
                </c:pt>
                <c:pt idx="2">
                  <c:v>21.706487837663204</c:v>
                </c:pt>
                <c:pt idx="3">
                  <c:v>28.197898755491913</c:v>
                </c:pt>
                <c:pt idx="4">
                  <c:v>34.500732033069639</c:v>
                </c:pt>
                <c:pt idx="5">
                  <c:v>40.573247926823342</c:v>
                </c:pt>
                <c:pt idx="6">
                  <c:v>46.379551504304409</c:v>
                </c:pt>
                <c:pt idx="7">
                  <c:v>51.889561024226367</c:v>
                </c:pt>
                <c:pt idx="8">
                  <c:v>57.079196388769063</c:v>
                </c:pt>
                <c:pt idx="9">
                  <c:v>61.930499394523153</c:v>
                </c:pt>
                <c:pt idx="10">
                  <c:v>66.431611629739109</c:v>
                </c:pt>
                <c:pt idx="11">
                  <c:v>70.576595217471819</c:v>
                </c:pt>
                <c:pt idx="12">
                  <c:v>74.365104307465856</c:v>
                </c:pt>
                <c:pt idx="13">
                  <c:v>77.801926378317674</c:v>
                </c:pt>
                <c:pt idx="14">
                  <c:v>80.896418595268386</c:v>
                </c:pt>
                <c:pt idx="15">
                  <c:v>83.661867700693847</c:v>
                </c:pt>
                <c:pt idx="16">
                  <c:v>86.114802959526259</c:v>
                </c:pt>
                <c:pt idx="17">
                  <c:v>88.27429095266622</c:v>
                </c:pt>
                <c:pt idx="18">
                  <c:v>90.161238837646621</c:v>
                </c:pt>
                <c:pt idx="19">
                  <c:v>91.797729402729033</c:v>
                </c:pt>
              </c:numCache>
            </c:numRef>
          </c:yVal>
          <c:smooth val="1"/>
          <c:extLst>
            <c:ext xmlns:c16="http://schemas.microsoft.com/office/drawing/2014/chart" uri="{C3380CC4-5D6E-409C-BE32-E72D297353CC}">
              <c16:uniqueId val="{00000000-A773-44AA-B70D-1B90D3BF2B4A}"/>
            </c:ext>
          </c:extLst>
        </c:ser>
        <c:ser>
          <c:idx val="1"/>
          <c:order val="1"/>
          <c:tx>
            <c:v>Put</c:v>
          </c:tx>
          <c:spPr>
            <a:ln w="22225" cap="rnd">
              <a:solidFill>
                <a:schemeClr val="accent2"/>
              </a:solidFill>
              <a:round/>
            </a:ln>
            <a:effectLst/>
          </c:spPr>
          <c:marker>
            <c:symbol val="none"/>
          </c:marker>
          <c:xVal>
            <c:numRef>
              <c:f>'C&amp;P vs sigma'!$E$15:$E$34</c:f>
              <c:numCache>
                <c:formatCode>General</c:formatCode>
                <c:ptCount val="20"/>
                <c:pt idx="0">
                  <c:v>0.1</c:v>
                </c:pt>
                <c:pt idx="1">
                  <c:v>0.2</c:v>
                </c:pt>
                <c:pt idx="2">
                  <c:v>0.3</c:v>
                </c:pt>
                <c:pt idx="3">
                  <c:v>0.4</c:v>
                </c:pt>
                <c:pt idx="4">
                  <c:v>0.5</c:v>
                </c:pt>
                <c:pt idx="5">
                  <c:v>0.6</c:v>
                </c:pt>
                <c:pt idx="6">
                  <c:v>0.7</c:v>
                </c:pt>
                <c:pt idx="7">
                  <c:v>0.8</c:v>
                </c:pt>
                <c:pt idx="8">
                  <c:v>0.9</c:v>
                </c:pt>
                <c:pt idx="9">
                  <c:v>1</c:v>
                </c:pt>
                <c:pt idx="10">
                  <c:v>1.1000000000000001</c:v>
                </c:pt>
                <c:pt idx="11">
                  <c:v>1.2</c:v>
                </c:pt>
                <c:pt idx="12">
                  <c:v>1.3</c:v>
                </c:pt>
                <c:pt idx="13">
                  <c:v>1.4</c:v>
                </c:pt>
                <c:pt idx="14">
                  <c:v>1.5</c:v>
                </c:pt>
                <c:pt idx="15">
                  <c:v>1.6</c:v>
                </c:pt>
                <c:pt idx="16">
                  <c:v>1.7</c:v>
                </c:pt>
                <c:pt idx="17">
                  <c:v>1.8</c:v>
                </c:pt>
                <c:pt idx="18">
                  <c:v>1.9</c:v>
                </c:pt>
                <c:pt idx="19">
                  <c:v>2</c:v>
                </c:pt>
              </c:numCache>
            </c:numRef>
          </c:xVal>
          <c:yVal>
            <c:numRef>
              <c:f>'C&amp;P vs sigma'!$F$15:$F$34</c:f>
              <c:numCache>
                <c:formatCode>General</c:formatCode>
                <c:ptCount val="20"/>
                <c:pt idx="0">
                  <c:v>5.4230218669612142</c:v>
                </c:pt>
                <c:pt idx="1">
                  <c:v>12.120314291465803</c:v>
                </c:pt>
                <c:pt idx="2">
                  <c:v>18.75104119251403</c:v>
                </c:pt>
                <c:pt idx="3">
                  <c:v>25.242452110342725</c:v>
                </c:pt>
                <c:pt idx="4">
                  <c:v>31.545285387920451</c:v>
                </c:pt>
                <c:pt idx="5">
                  <c:v>37.617801281674154</c:v>
                </c:pt>
                <c:pt idx="6">
                  <c:v>43.424104859155243</c:v>
                </c:pt>
                <c:pt idx="7">
                  <c:v>48.934114379077194</c:v>
                </c:pt>
                <c:pt idx="8">
                  <c:v>54.123749743619882</c:v>
                </c:pt>
                <c:pt idx="9">
                  <c:v>58.975052749373958</c:v>
                </c:pt>
                <c:pt idx="10">
                  <c:v>63.476164984589907</c:v>
                </c:pt>
                <c:pt idx="11">
                  <c:v>67.621148572322625</c:v>
                </c:pt>
                <c:pt idx="12">
                  <c:v>71.409657662316675</c:v>
                </c:pt>
                <c:pt idx="13">
                  <c:v>74.846479733168493</c:v>
                </c:pt>
                <c:pt idx="14">
                  <c:v>77.940971950119206</c:v>
                </c:pt>
                <c:pt idx="15">
                  <c:v>80.706421055544666</c:v>
                </c:pt>
                <c:pt idx="16">
                  <c:v>83.159356314377078</c:v>
                </c:pt>
                <c:pt idx="17">
                  <c:v>85.318844307517054</c:v>
                </c:pt>
                <c:pt idx="18">
                  <c:v>87.205792192497441</c:v>
                </c:pt>
                <c:pt idx="19">
                  <c:v>88.842282757579852</c:v>
                </c:pt>
              </c:numCache>
            </c:numRef>
          </c:yVal>
          <c:smooth val="1"/>
          <c:extLst>
            <c:ext xmlns:c16="http://schemas.microsoft.com/office/drawing/2014/chart" uri="{C3380CC4-5D6E-409C-BE32-E72D297353CC}">
              <c16:uniqueId val="{00000001-A773-44AA-B70D-1B90D3BF2B4A}"/>
            </c:ext>
          </c:extLst>
        </c:ser>
        <c:dLbls>
          <c:showLegendKey val="0"/>
          <c:showVal val="0"/>
          <c:showCatName val="0"/>
          <c:showSerName val="0"/>
          <c:showPercent val="0"/>
          <c:showBubbleSize val="0"/>
        </c:dLbls>
        <c:axId val="2062997519"/>
        <c:axId val="2063012879"/>
      </c:scatterChart>
      <c:valAx>
        <c:axId val="20629975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063012879"/>
        <c:crosses val="autoZero"/>
        <c:crossBetween val="midCat"/>
      </c:valAx>
      <c:valAx>
        <c:axId val="2063012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299751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q</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Call</c:v>
          </c:tx>
          <c:spPr>
            <a:ln w="22225" cap="rnd">
              <a:solidFill>
                <a:schemeClr val="accent1"/>
              </a:solidFill>
              <a:round/>
            </a:ln>
            <a:effectLst/>
          </c:spPr>
          <c:marker>
            <c:symbol val="none"/>
          </c:marker>
          <c:xVal>
            <c:numRef>
              <c:f>'C&amp;P vs q'!$B$15:$B$34</c:f>
              <c:numCache>
                <c:formatCode>General</c:formatCode>
                <c:ptCount val="20"/>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numCache>
            </c:numRef>
          </c:xVal>
          <c:yVal>
            <c:numRef>
              <c:f>'C&amp;P vs q'!$C$15:$C$34</c:f>
              <c:numCache>
                <c:formatCode>General</c:formatCode>
                <c:ptCount val="20"/>
                <c:pt idx="0">
                  <c:v>15.075760936614984</c:v>
                </c:pt>
                <c:pt idx="1">
                  <c:v>0.15906850729426503</c:v>
                </c:pt>
                <c:pt idx="2">
                  <c:v>3.7564064723427323E-5</c:v>
                </c:pt>
                <c:pt idx="3">
                  <c:v>1.1968108637896542E-10</c:v>
                </c:pt>
                <c:pt idx="4">
                  <c:v>4.2752563712694015E-18</c:v>
                </c:pt>
                <c:pt idx="5">
                  <c:v>1.5811704677908255E-27</c:v>
                </c:pt>
                <c:pt idx="6">
                  <c:v>5.8162081449992201E-39</c:v>
                </c:pt>
                <c:pt idx="7">
                  <c:v>2.0800268295047761E-52</c:v>
                </c:pt>
                <c:pt idx="8">
                  <c:v>7.1312978462285133E-68</c:v>
                </c:pt>
                <c:pt idx="9">
                  <c:v>2.3223327168544697E-85</c:v>
                </c:pt>
                <c:pt idx="10">
                  <c:v>7.1377032976752966E-105</c:v>
                </c:pt>
                <c:pt idx="11">
                  <c:v>2.0609665682026042E-126</c:v>
                </c:pt>
                <c:pt idx="12">
                  <c:v>5.5715435536858795E-150</c:v>
                </c:pt>
                <c:pt idx="13">
                  <c:v>1.4064946708442778E-175</c:v>
                </c:pt>
                <c:pt idx="14">
                  <c:v>3.3088252468100783E-203</c:v>
                </c:pt>
                <c:pt idx="15">
                  <c:v>7.2423477577025227E-233</c:v>
                </c:pt>
                <c:pt idx="16">
                  <c:v>1.4729447337064315E-264</c:v>
                </c:pt>
                <c:pt idx="17">
                  <c:v>2.7805419005906177E-298</c:v>
                </c:pt>
                <c:pt idx="18">
                  <c:v>0</c:v>
                </c:pt>
                <c:pt idx="19">
                  <c:v>0</c:v>
                </c:pt>
              </c:numCache>
            </c:numRef>
          </c:yVal>
          <c:smooth val="1"/>
          <c:extLst>
            <c:ext xmlns:c16="http://schemas.microsoft.com/office/drawing/2014/chart" uri="{C3380CC4-5D6E-409C-BE32-E72D297353CC}">
              <c16:uniqueId val="{00000000-53BF-4CD0-87E8-D8309E1CAE32}"/>
            </c:ext>
          </c:extLst>
        </c:ser>
        <c:ser>
          <c:idx val="1"/>
          <c:order val="1"/>
          <c:tx>
            <c:v>Put</c:v>
          </c:tx>
          <c:spPr>
            <a:ln w="22225" cap="rnd">
              <a:solidFill>
                <a:schemeClr val="accent2"/>
              </a:solidFill>
              <a:round/>
            </a:ln>
            <a:effectLst/>
          </c:spPr>
          <c:marker>
            <c:symbol val="none"/>
          </c:marker>
          <c:xVal>
            <c:numRef>
              <c:f>'C&amp;P vs q'!$E$15:$E$34</c:f>
              <c:numCache>
                <c:formatCode>General</c:formatCode>
                <c:ptCount val="20"/>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numCache>
            </c:numRef>
          </c:xVal>
          <c:yVal>
            <c:numRef>
              <c:f>'C&amp;P vs q'!$F$15:$F$34</c:f>
              <c:numCache>
                <c:formatCode>General</c:formatCode>
                <c:ptCount val="20"/>
                <c:pt idx="0">
                  <c:v>12.120314291465803</c:v>
                </c:pt>
                <c:pt idx="1">
                  <c:v>49.966966588043626</c:v>
                </c:pt>
                <c:pt idx="2">
                  <c:v>74.731574904072573</c:v>
                </c:pt>
                <c:pt idx="3">
                  <c:v>86.504630898784058</c:v>
                </c:pt>
                <c:pt idx="4">
                  <c:v>92.065846518064419</c:v>
                </c:pt>
                <c:pt idx="5">
                  <c:v>94.692778769249912</c:v>
                </c:pt>
                <c:pt idx="6">
                  <c:v>95.933653701026586</c:v>
                </c:pt>
                <c:pt idx="7">
                  <c:v>96.519801514932681</c:v>
                </c:pt>
                <c:pt idx="8">
                  <c:v>96.796678137184188</c:v>
                </c:pt>
                <c:pt idx="9">
                  <c:v>96.927465392771708</c:v>
                </c:pt>
                <c:pt idx="10">
                  <c:v>96.989244917836032</c:v>
                </c:pt>
                <c:pt idx="11">
                  <c:v>97.018427499120648</c:v>
                </c:pt>
                <c:pt idx="12">
                  <c:v>97.032212374442153</c:v>
                </c:pt>
                <c:pt idx="13">
                  <c:v>97.038723888477733</c:v>
                </c:pt>
                <c:pt idx="14">
                  <c:v>97.04179970991585</c:v>
                </c:pt>
                <c:pt idx="15">
                  <c:v>97.043252625085415</c:v>
                </c:pt>
                <c:pt idx="16">
                  <c:v>97.043938933615493</c:v>
                </c:pt>
                <c:pt idx="17">
                  <c:v>97.044263122809951</c:v>
                </c:pt>
                <c:pt idx="18">
                  <c:v>97.044416258942178</c:v>
                </c:pt>
                <c:pt idx="19">
                  <c:v>97.044488595329057</c:v>
                </c:pt>
              </c:numCache>
            </c:numRef>
          </c:yVal>
          <c:smooth val="1"/>
          <c:extLst>
            <c:ext xmlns:c16="http://schemas.microsoft.com/office/drawing/2014/chart" uri="{C3380CC4-5D6E-409C-BE32-E72D297353CC}">
              <c16:uniqueId val="{00000001-53BF-4CD0-87E8-D8309E1CAE32}"/>
            </c:ext>
          </c:extLst>
        </c:ser>
        <c:dLbls>
          <c:showLegendKey val="0"/>
          <c:showVal val="0"/>
          <c:showCatName val="0"/>
          <c:showSerName val="0"/>
          <c:showPercent val="0"/>
          <c:showBubbleSize val="0"/>
        </c:dLbls>
        <c:axId val="2063012399"/>
        <c:axId val="2062992239"/>
      </c:scatterChart>
      <c:valAx>
        <c:axId val="20630123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062992239"/>
        <c:crosses val="autoZero"/>
        <c:crossBetween val="midCat"/>
      </c:valAx>
      <c:valAx>
        <c:axId val="2062992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01239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&amp; Put vs 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Call</c:v>
          </c:tx>
          <c:spPr>
            <a:ln w="22225" cap="rnd">
              <a:solidFill>
                <a:schemeClr val="accent1"/>
              </a:solidFill>
              <a:round/>
            </a:ln>
            <a:effectLst/>
          </c:spPr>
          <c:marker>
            <c:symbol val="none"/>
          </c:marker>
          <c:xVal>
            <c:numRef>
              <c:f>'C&amp;P vs T'!$B$14:$B$33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T'!$C$14:$C$33</c:f>
              <c:numCache>
                <c:formatCode>General</c:formatCode>
                <c:ptCount val="20"/>
                <c:pt idx="0">
                  <c:v>28.679183498221548</c:v>
                </c:pt>
                <c:pt idx="1">
                  <c:v>41.189891584234111</c:v>
                </c:pt>
                <c:pt idx="2">
                  <c:v>50.387152849211233</c:v>
                </c:pt>
                <c:pt idx="3">
                  <c:v>57.662590697375855</c:v>
                </c:pt>
                <c:pt idx="4">
                  <c:v>63.61127008328166</c:v>
                </c:pt>
                <c:pt idx="5">
                  <c:v>68.56787751666225</c:v>
                </c:pt>
                <c:pt idx="6">
                  <c:v>72.748601506590546</c:v>
                </c:pt>
                <c:pt idx="7">
                  <c:v>76.305123279676096</c:v>
                </c:pt>
                <c:pt idx="8">
                  <c:v>79.349757020147351</c:v>
                </c:pt>
                <c:pt idx="9">
                  <c:v>81.968818140421362</c:v>
                </c:pt>
                <c:pt idx="10">
                  <c:v>84.230440601664228</c:v>
                </c:pt>
                <c:pt idx="11">
                  <c:v>86.189487398219526</c:v>
                </c:pt>
                <c:pt idx="12">
                  <c:v>87.890811750232146</c:v>
                </c:pt>
                <c:pt idx="13">
                  <c:v>84.230440601664228</c:v>
                </c:pt>
                <c:pt idx="14">
                  <c:v>86.189487398219526</c:v>
                </c:pt>
                <c:pt idx="15">
                  <c:v>87.890811750232146</c:v>
                </c:pt>
                <c:pt idx="16">
                  <c:v>84.230440601664228</c:v>
                </c:pt>
                <c:pt idx="17">
                  <c:v>86.189487398219526</c:v>
                </c:pt>
                <c:pt idx="18">
                  <c:v>84.230440601664228</c:v>
                </c:pt>
                <c:pt idx="19">
                  <c:v>86.189487398219526</c:v>
                </c:pt>
              </c:numCache>
            </c:numRef>
          </c:yVal>
          <c:smooth val="1"/>
          <c:extLst>
            <c:ext xmlns:c16="http://schemas.microsoft.com/office/drawing/2014/chart" uri="{C3380CC4-5D6E-409C-BE32-E72D297353CC}">
              <c16:uniqueId val="{00000000-D586-4E88-B27A-168B91BB84FE}"/>
            </c:ext>
          </c:extLst>
        </c:ser>
        <c:ser>
          <c:idx val="1"/>
          <c:order val="1"/>
          <c:tx>
            <c:v>Put</c:v>
          </c:tx>
          <c:spPr>
            <a:ln w="22225" cap="rnd">
              <a:solidFill>
                <a:schemeClr val="accent2"/>
              </a:solidFill>
              <a:round/>
            </a:ln>
            <a:effectLst/>
          </c:spPr>
          <c:marker>
            <c:symbol val="none"/>
          </c:marker>
          <c:xVal>
            <c:numRef>
              <c:f>'C&amp;P vs T'!$E$14:$E$33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T'!$F$14:$F$33</c:f>
              <c:numCache>
                <c:formatCode>General</c:formatCode>
                <c:ptCount val="20"/>
                <c:pt idx="0">
                  <c:v>19.162925301817491</c:v>
                </c:pt>
                <c:pt idx="1">
                  <c:v>23.062966892032293</c:v>
                </c:pt>
                <c:pt idx="2">
                  <c:v>24.468974917383033</c:v>
                </c:pt>
                <c:pt idx="3">
                  <c:v>24.694595300939792</c:v>
                </c:pt>
                <c:pt idx="4">
                  <c:v>24.264336054544998</c:v>
                </c:pt>
                <c:pt idx="5">
                  <c:v>23.449041126064891</c:v>
                </c:pt>
                <c:pt idx="6">
                  <c:v>22.407131885731502</c:v>
                </c:pt>
                <c:pt idx="7">
                  <c:v>21.238019691398257</c:v>
                </c:pt>
                <c:pt idx="8">
                  <c:v>20.006722994207262</c:v>
                </c:pt>
                <c:pt idx="9">
                  <c:v>18.756762257565594</c:v>
                </c:pt>
                <c:pt idx="10">
                  <c:v>17.517548971472177</c:v>
                </c:pt>
                <c:pt idx="11">
                  <c:v>16.308908589439739</c:v>
                </c:pt>
                <c:pt idx="12">
                  <c:v>15.143991053633396</c:v>
                </c:pt>
                <c:pt idx="13">
                  <c:v>14.031217467267471</c:v>
                </c:pt>
                <c:pt idx="14">
                  <c:v>12.975621981584867</c:v>
                </c:pt>
                <c:pt idx="15">
                  <c:v>11.979798961608548</c:v>
                </c:pt>
                <c:pt idx="16">
                  <c:v>11.044584067284827</c:v>
                </c:pt>
                <c:pt idx="17">
                  <c:v>10.169551103204908</c:v>
                </c:pt>
                <c:pt idx="18">
                  <c:v>9.3533784441230559</c:v>
                </c:pt>
                <c:pt idx="19">
                  <c:v>8.594121405018722</c:v>
                </c:pt>
              </c:numCache>
            </c:numRef>
          </c:yVal>
          <c:smooth val="1"/>
          <c:extLst>
            <c:ext xmlns:c16="http://schemas.microsoft.com/office/drawing/2014/chart" uri="{C3380CC4-5D6E-409C-BE32-E72D297353CC}">
              <c16:uniqueId val="{00000001-D586-4E88-B27A-168B91BB84FE}"/>
            </c:ext>
          </c:extLst>
        </c:ser>
        <c:dLbls>
          <c:showLegendKey val="0"/>
          <c:showVal val="0"/>
          <c:showCatName val="0"/>
          <c:showSerName val="0"/>
          <c:showPercent val="0"/>
          <c:showBubbleSize val="0"/>
        </c:dLbls>
        <c:axId val="182034751"/>
        <c:axId val="182052511"/>
      </c:scatterChart>
      <c:valAx>
        <c:axId val="1820347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82052511"/>
        <c:crosses val="autoZero"/>
        <c:crossBetween val="midCat"/>
      </c:valAx>
      <c:valAx>
        <c:axId val="182052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034751"/>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vs S vs Sigma</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1"/>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Sigma'!$C$18:$C$37</c:f>
              <c:numCache>
                <c:formatCode>General</c:formatCode>
                <c:ptCount val="20"/>
                <c:pt idx="0">
                  <c:v>5.0707753144046293E-40</c:v>
                </c:pt>
                <c:pt idx="1">
                  <c:v>3.0920582692057977E-20</c:v>
                </c:pt>
                <c:pt idx="2">
                  <c:v>8.0438551195807073E-12</c:v>
                </c:pt>
                <c:pt idx="3">
                  <c:v>3.0502958141877911E-7</c:v>
                </c:pt>
                <c:pt idx="4">
                  <c:v>1.811469738079545E-4</c:v>
                </c:pt>
                <c:pt idx="5">
                  <c:v>1.0863823592524302E-2</c:v>
                </c:pt>
                <c:pt idx="6">
                  <c:v>0.16314088976241337</c:v>
                </c:pt>
                <c:pt idx="7">
                  <c:v>1.01380175035783</c:v>
                </c:pt>
                <c:pt idx="8">
                  <c:v>3.5315335311032712</c:v>
                </c:pt>
                <c:pt idx="9">
                  <c:v>8.3784685121103877</c:v>
                </c:pt>
                <c:pt idx="10">
                  <c:v>15.406949878796084</c:v>
                </c:pt>
                <c:pt idx="11">
                  <c:v>23.947166779424151</c:v>
                </c:pt>
                <c:pt idx="12">
                  <c:v>33.320763683248501</c:v>
                </c:pt>
                <c:pt idx="13">
                  <c:v>43.08006180328573</c:v>
                </c:pt>
                <c:pt idx="14">
                  <c:v>52.995401780409907</c:v>
                </c:pt>
                <c:pt idx="15">
                  <c:v>62.967642153409486</c:v>
                </c:pt>
                <c:pt idx="16">
                  <c:v>72.959028146249437</c:v>
                </c:pt>
                <c:pt idx="17">
                  <c:v>82.956467534208187</c:v>
                </c:pt>
                <c:pt idx="18">
                  <c:v>92.955731139090602</c:v>
                </c:pt>
                <c:pt idx="19">
                  <c:v>102.95552461373785</c:v>
                </c:pt>
              </c:numCache>
            </c:numRef>
          </c:yVal>
          <c:smooth val="1"/>
          <c:extLst>
            <c:ext xmlns:c16="http://schemas.microsoft.com/office/drawing/2014/chart" uri="{C3380CC4-5D6E-409C-BE32-E72D297353CC}">
              <c16:uniqueId val="{00000000-65A3-47C6-9B93-B5CC13A64246}"/>
            </c:ext>
          </c:extLst>
        </c:ser>
        <c:ser>
          <c:idx val="1"/>
          <c:order val="1"/>
          <c:spPr>
            <a:ln w="22225" cap="rnd">
              <a:solidFill>
                <a:schemeClr val="accent2"/>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Sigma'!$D$18:$D$37</c:f>
              <c:numCache>
                <c:formatCode>General</c:formatCode>
                <c:ptCount val="20"/>
                <c:pt idx="0">
                  <c:v>4.1688790187003176E-11</c:v>
                </c:pt>
                <c:pt idx="1">
                  <c:v>7.7979874881688518E-6</c:v>
                </c:pt>
                <c:pt idx="2">
                  <c:v>1.6683542880950794E-3</c:v>
                </c:pt>
                <c:pt idx="3">
                  <c:v>3.5581885722011264E-2</c:v>
                </c:pt>
                <c:pt idx="4">
                  <c:v>0.25399145815541879</c:v>
                </c:pt>
                <c:pt idx="5">
                  <c:v>0.98463486335617389</c:v>
                </c:pt>
                <c:pt idx="6">
                  <c:v>2.6236494340253564</c:v>
                </c:pt>
                <c:pt idx="7">
                  <c:v>5.4695105911263582</c:v>
                </c:pt>
                <c:pt idx="8">
                  <c:v>9.6378752962655838</c:v>
                </c:pt>
                <c:pt idx="9">
                  <c:v>15.075760936614984</c:v>
                </c:pt>
                <c:pt idx="10">
                  <c:v>21.62374235413597</c:v>
                </c:pt>
                <c:pt idx="11">
                  <c:v>29.079464118384848</c:v>
                </c:pt>
                <c:pt idx="12">
                  <c:v>37.242037644355804</c:v>
                </c:pt>
                <c:pt idx="13">
                  <c:v>45.935558284153501</c:v>
                </c:pt>
                <c:pt idx="14">
                  <c:v>55.017390477566749</c:v>
                </c:pt>
                <c:pt idx="15">
                  <c:v>64.377644607261345</c:v>
                </c:pt>
                <c:pt idx="16">
                  <c:v>73.934623876313083</c:v>
                </c:pt>
                <c:pt idx="17">
                  <c:v>83.629118162405547</c:v>
                </c:pt>
                <c:pt idx="18">
                  <c:v>93.418997543138261</c:v>
                </c:pt>
                <c:pt idx="19">
                  <c:v>103.27468271379831</c:v>
                </c:pt>
              </c:numCache>
            </c:numRef>
          </c:yVal>
          <c:smooth val="1"/>
          <c:extLst>
            <c:ext xmlns:c16="http://schemas.microsoft.com/office/drawing/2014/chart" uri="{C3380CC4-5D6E-409C-BE32-E72D297353CC}">
              <c16:uniqueId val="{00000001-65A3-47C6-9B93-B5CC13A64246}"/>
            </c:ext>
          </c:extLst>
        </c:ser>
        <c:ser>
          <c:idx val="2"/>
          <c:order val="2"/>
          <c:spPr>
            <a:ln w="22225" cap="rnd">
              <a:solidFill>
                <a:schemeClr val="accent3"/>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Sigma'!$E$18:$E$37</c:f>
              <c:numCache>
                <c:formatCode>General</c:formatCode>
                <c:ptCount val="20"/>
                <c:pt idx="0">
                  <c:v>2.0073410393648571E-5</c:v>
                </c:pt>
                <c:pt idx="1">
                  <c:v>7.3808606194946391E-3</c:v>
                </c:pt>
                <c:pt idx="2">
                  <c:v>0.11244894722880061</c:v>
                </c:pt>
                <c:pt idx="3">
                  <c:v>0.56930586989870191</c:v>
                </c:pt>
                <c:pt idx="4">
                  <c:v>1.6932692831229499</c:v>
                </c:pt>
                <c:pt idx="5">
                  <c:v>3.7220292064363303</c:v>
                </c:pt>
                <c:pt idx="6">
                  <c:v>6.766954332138301</c:v>
                </c:pt>
                <c:pt idx="7">
                  <c:v>10.83072359810836</c:v>
                </c:pt>
                <c:pt idx="8">
                  <c:v>15.84531639937201</c:v>
                </c:pt>
                <c:pt idx="9">
                  <c:v>21.706487837663204</c:v>
                </c:pt>
                <c:pt idx="10">
                  <c:v>28.297962321686285</c:v>
                </c:pt>
                <c:pt idx="11">
                  <c:v>35.505979488422838</c:v>
                </c:pt>
                <c:pt idx="12">
                  <c:v>43.22683370682855</c:v>
                </c:pt>
                <c:pt idx="13">
                  <c:v>51.369947996866159</c:v>
                </c:pt>
                <c:pt idx="14">
                  <c:v>59.858364524015002</c:v>
                </c:pt>
                <c:pt idx="15">
                  <c:v>68.62788720405338</c:v>
                </c:pt>
                <c:pt idx="16">
                  <c:v>77.62562659588761</c:v>
                </c:pt>
                <c:pt idx="17">
                  <c:v>86.808373034970046</c:v>
                </c:pt>
                <c:pt idx="18">
                  <c:v>96.141021853397049</c:v>
                </c:pt>
                <c:pt idx="19">
                  <c:v>105.59515493805593</c:v>
                </c:pt>
              </c:numCache>
            </c:numRef>
          </c:yVal>
          <c:smooth val="1"/>
          <c:extLst>
            <c:ext xmlns:c16="http://schemas.microsoft.com/office/drawing/2014/chart" uri="{C3380CC4-5D6E-409C-BE32-E72D297353CC}">
              <c16:uniqueId val="{00000002-65A3-47C6-9B93-B5CC13A64246}"/>
            </c:ext>
          </c:extLst>
        </c:ser>
        <c:ser>
          <c:idx val="3"/>
          <c:order val="3"/>
          <c:spPr>
            <a:ln w="22225" cap="rnd">
              <a:solidFill>
                <a:schemeClr val="accent4"/>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Sigma'!$F$18:$F$37</c:f>
              <c:numCache>
                <c:formatCode>General</c:formatCode>
                <c:ptCount val="20"/>
                <c:pt idx="0">
                  <c:v>2.8085781805413899E-3</c:v>
                </c:pt>
                <c:pt idx="1">
                  <c:v>0.11293335845401031</c:v>
                </c:pt>
                <c:pt idx="2">
                  <c:v>0.66242496597361189</c:v>
                </c:pt>
                <c:pt idx="3">
                  <c:v>1.9706705937792384</c:v>
                </c:pt>
                <c:pt idx="4">
                  <c:v>4.1994058420565388</c:v>
                </c:pt>
                <c:pt idx="5">
                  <c:v>7.3775603224694422</c:v>
                </c:pt>
                <c:pt idx="6">
                  <c:v>11.456313960297244</c:v>
                </c:pt>
                <c:pt idx="7">
                  <c:v>16.350406905195133</c:v>
                </c:pt>
                <c:pt idx="8">
                  <c:v>21.962821837129948</c:v>
                </c:pt>
                <c:pt idx="9">
                  <c:v>28.197898755491913</c:v>
                </c:pt>
                <c:pt idx="10">
                  <c:v>34.9675407918781</c:v>
                </c:pt>
                <c:pt idx="11">
                  <c:v>42.193590304422969</c:v>
                </c:pt>
                <c:pt idx="12">
                  <c:v>49.808203529290481</c:v>
                </c:pt>
                <c:pt idx="13">
                  <c:v>57.753254918376733</c:v>
                </c:pt>
                <c:pt idx="14">
                  <c:v>65.979332537223272</c:v>
                </c:pt>
                <c:pt idx="15">
                  <c:v>74.444619094724032</c:v>
                </c:pt>
                <c:pt idx="16">
                  <c:v>83.113805049536879</c:v>
                </c:pt>
                <c:pt idx="17">
                  <c:v>91.957099655044246</c:v>
                </c:pt>
                <c:pt idx="18">
                  <c:v>100.94936308917747</c:v>
                </c:pt>
                <c:pt idx="19">
                  <c:v>110.06936108565149</c:v>
                </c:pt>
              </c:numCache>
            </c:numRef>
          </c:yVal>
          <c:smooth val="1"/>
          <c:extLst>
            <c:ext xmlns:c16="http://schemas.microsoft.com/office/drawing/2014/chart" uri="{C3380CC4-5D6E-409C-BE32-E72D297353CC}">
              <c16:uniqueId val="{00000003-65A3-47C6-9B93-B5CC13A64246}"/>
            </c:ext>
          </c:extLst>
        </c:ser>
        <c:ser>
          <c:idx val="4"/>
          <c:order val="4"/>
          <c:spPr>
            <a:ln w="22225" cap="rnd">
              <a:solidFill>
                <a:schemeClr val="accent5"/>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Sigma'!$G$18:$G$37</c:f>
              <c:numCache>
                <c:formatCode>General</c:formatCode>
                <c:ptCount val="20"/>
                <c:pt idx="0">
                  <c:v>3.3789682117136136E-2</c:v>
                </c:pt>
                <c:pt idx="1">
                  <c:v>0.47740491447007738</c:v>
                </c:pt>
                <c:pt idx="2">
                  <c:v>1.7683487552642543</c:v>
                </c:pt>
                <c:pt idx="3">
                  <c:v>4.0493736952775077</c:v>
                </c:pt>
                <c:pt idx="4">
                  <c:v>7.293096238068788</c:v>
                </c:pt>
                <c:pt idx="5">
                  <c:v>11.407472422754743</c:v>
                </c:pt>
                <c:pt idx="6">
                  <c:v>16.284336828517812</c:v>
                </c:pt>
                <c:pt idx="7">
                  <c:v>21.819214417750644</c:v>
                </c:pt>
                <c:pt idx="8">
                  <c:v>27.918419325115991</c:v>
                </c:pt>
                <c:pt idx="9">
                  <c:v>34.500732033069639</c:v>
                </c:pt>
                <c:pt idx="10">
                  <c:v>41.496873942620283</c:v>
                </c:pt>
                <c:pt idx="11">
                  <c:v>48.848192938568211</c:v>
                </c:pt>
                <c:pt idx="12">
                  <c:v>56.505171352163231</c:v>
                </c:pt>
                <c:pt idx="13">
                  <c:v>64.426008059288094</c:v>
                </c:pt>
                <c:pt idx="14">
                  <c:v>72.575365067293546</c:v>
                </c:pt>
                <c:pt idx="15">
                  <c:v>80.923297833652299</c:v>
                </c:pt>
                <c:pt idx="16">
                  <c:v>89.444358930833403</c:v>
                </c:pt>
                <c:pt idx="17">
                  <c:v>98.116854045792962</c:v>
                </c:pt>
                <c:pt idx="18">
                  <c:v>106.92222717985186</c:v>
                </c:pt>
                <c:pt idx="19">
                  <c:v>115.84455336605058</c:v>
                </c:pt>
              </c:numCache>
            </c:numRef>
          </c:yVal>
          <c:smooth val="1"/>
          <c:extLst>
            <c:ext xmlns:c16="http://schemas.microsoft.com/office/drawing/2014/chart" uri="{C3380CC4-5D6E-409C-BE32-E72D297353CC}">
              <c16:uniqueId val="{00000004-65A3-47C6-9B93-B5CC13A64246}"/>
            </c:ext>
          </c:extLst>
        </c:ser>
        <c:ser>
          <c:idx val="5"/>
          <c:order val="5"/>
          <c:spPr>
            <a:ln w="22225" cap="rnd">
              <a:solidFill>
                <a:schemeClr val="accent6"/>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Sigma'!$H$18:$H$37</c:f>
              <c:numCache>
                <c:formatCode>General</c:formatCode>
                <c:ptCount val="20"/>
                <c:pt idx="0">
                  <c:v>0.14736923287648573</c:v>
                </c:pt>
                <c:pt idx="1">
                  <c:v>1.1629713774651282</c:v>
                </c:pt>
                <c:pt idx="2">
                  <c:v>3.3193488864946543</c:v>
                </c:pt>
                <c:pt idx="3">
                  <c:v>6.5343018217855029</c:v>
                </c:pt>
                <c:pt idx="4">
                  <c:v>10.658044700575557</c:v>
                </c:pt>
                <c:pt idx="5">
                  <c:v>15.546046140509651</c:v>
                </c:pt>
                <c:pt idx="6">
                  <c:v>21.074644412200499</c:v>
                </c:pt>
                <c:pt idx="7">
                  <c:v>27.141770440707084</c:v>
                </c:pt>
                <c:pt idx="8">
                  <c:v>33.664019419857993</c:v>
                </c:pt>
                <c:pt idx="9">
                  <c:v>40.573247926823342</c:v>
                </c:pt>
                <c:pt idx="10">
                  <c:v>47.81355891500106</c:v>
                </c:pt>
                <c:pt idx="11">
                  <c:v>55.338837810723703</c:v>
                </c:pt>
                <c:pt idx="12">
                  <c:v>63.110797833998213</c:v>
                </c:pt>
                <c:pt idx="13">
                  <c:v>71.097444862196852</c:v>
                </c:pt>
                <c:pt idx="14">
                  <c:v>79.271873387700623</c:v>
                </c:pt>
                <c:pt idx="15">
                  <c:v>87.611319418894141</c:v>
                </c:pt>
                <c:pt idx="16">
                  <c:v>96.096411769482089</c:v>
                </c:pt>
                <c:pt idx="17">
                  <c:v>104.71057662881604</c:v>
                </c:pt>
                <c:pt idx="18">
                  <c:v>113.4395609948171</c:v>
                </c:pt>
                <c:pt idx="19">
                  <c:v>122.27104875951352</c:v>
                </c:pt>
              </c:numCache>
            </c:numRef>
          </c:yVal>
          <c:smooth val="1"/>
          <c:extLst>
            <c:ext xmlns:c16="http://schemas.microsoft.com/office/drawing/2014/chart" uri="{C3380CC4-5D6E-409C-BE32-E72D297353CC}">
              <c16:uniqueId val="{00000005-65A3-47C6-9B93-B5CC13A64246}"/>
            </c:ext>
          </c:extLst>
        </c:ser>
        <c:ser>
          <c:idx val="6"/>
          <c:order val="6"/>
          <c:spPr>
            <a:ln w="22225" cap="rnd">
              <a:solidFill>
                <a:schemeClr val="accent1">
                  <a:lumMod val="60000"/>
                </a:schemeClr>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Sigma'!$I$18:$I$37</c:f>
              <c:numCache>
                <c:formatCode>General</c:formatCode>
                <c:ptCount val="20"/>
                <c:pt idx="0">
                  <c:v>0.38727087385054126</c:v>
                </c:pt>
                <c:pt idx="1">
                  <c:v>2.1307894457490626</c:v>
                </c:pt>
                <c:pt idx="2">
                  <c:v>5.1614508755010222</c:v>
                </c:pt>
                <c:pt idx="3">
                  <c:v>9.2240332524059045</c:v>
                </c:pt>
                <c:pt idx="4">
                  <c:v>14.107172161268704</c:v>
                </c:pt>
                <c:pt idx="5">
                  <c:v>19.650465552100133</c:v>
                </c:pt>
                <c:pt idx="6">
                  <c:v>25.732572005818561</c:v>
                </c:pt>
                <c:pt idx="7">
                  <c:v>32.260513861062435</c:v>
                </c:pt>
                <c:pt idx="8">
                  <c:v>39.16191298789294</c:v>
                </c:pt>
                <c:pt idx="9">
                  <c:v>46.379551504304409</c:v>
                </c:pt>
                <c:pt idx="10">
                  <c:v>53.867551510816497</c:v>
                </c:pt>
                <c:pt idx="11">
                  <c:v>61.588655923987119</c:v>
                </c:pt>
                <c:pt idx="12">
                  <c:v>69.512261418042954</c:v>
                </c:pt>
                <c:pt idx="13">
                  <c:v>77.612971948821766</c:v>
                </c:pt>
                <c:pt idx="14">
                  <c:v>85.86951838970208</c:v>
                </c:pt>
                <c:pt idx="15">
                  <c:v>94.26393986094962</c:v>
                </c:pt>
                <c:pt idx="16">
                  <c:v>102.78095506315931</c:v>
                </c:pt>
                <c:pt idx="17">
                  <c:v>111.40747360531981</c:v>
                </c:pt>
                <c:pt idx="18">
                  <c:v>120.13221189714153</c:v>
                </c:pt>
                <c:pt idx="19">
                  <c:v>128.94538813294352</c:v>
                </c:pt>
              </c:numCache>
            </c:numRef>
          </c:yVal>
          <c:smooth val="1"/>
          <c:extLst>
            <c:ext xmlns:c16="http://schemas.microsoft.com/office/drawing/2014/chart" uri="{C3380CC4-5D6E-409C-BE32-E72D297353CC}">
              <c16:uniqueId val="{00000006-65A3-47C6-9B93-B5CC13A64246}"/>
            </c:ext>
          </c:extLst>
        </c:ser>
        <c:ser>
          <c:idx val="7"/>
          <c:order val="7"/>
          <c:spPr>
            <a:ln w="22225" cap="rnd">
              <a:solidFill>
                <a:schemeClr val="accent2">
                  <a:lumMod val="60000"/>
                </a:schemeClr>
              </a:solidFill>
              <a:round/>
            </a:ln>
            <a:effectLst/>
          </c:spPr>
          <c:marker>
            <c:symbol val="none"/>
          </c:marker>
          <c:xVal>
            <c:numRef>
              <c:f>'C&amp;P vs S vs Sigma'!$B$18:$B$37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Sigma'!$J$18:$J$37</c:f>
              <c:numCache>
                <c:formatCode>General</c:formatCode>
                <c:ptCount val="20"/>
                <c:pt idx="0">
                  <c:v>0.7639057464770348</c:v>
                </c:pt>
                <c:pt idx="1">
                  <c:v>3.3047438534483451</c:v>
                </c:pt>
                <c:pt idx="2">
                  <c:v>7.1644663817662702</c:v>
                </c:pt>
                <c:pt idx="3">
                  <c:v>11.982780086882041</c:v>
                </c:pt>
                <c:pt idx="4">
                  <c:v>17.525891975776716</c:v>
                </c:pt>
                <c:pt idx="5">
                  <c:v>23.635485405704344</c:v>
                </c:pt>
                <c:pt idx="6">
                  <c:v>30.199493659227802</c:v>
                </c:pt>
                <c:pt idx="7">
                  <c:v>37.135643739354535</c:v>
                </c:pt>
                <c:pt idx="8">
                  <c:v>44.381727880856644</c:v>
                </c:pt>
                <c:pt idx="9">
                  <c:v>51.889561024226367</c:v>
                </c:pt>
                <c:pt idx="10">
                  <c:v>59.621063507440951</c:v>
                </c:pt>
                <c:pt idx="11">
                  <c:v>67.54562785398879</c:v>
                </c:pt>
                <c:pt idx="12">
                  <c:v>75.638293581116557</c:v>
                </c:pt>
                <c:pt idx="13">
                  <c:v>83.878448492027474</c:v>
                </c:pt>
                <c:pt idx="14">
                  <c:v>92.248883467352186</c:v>
                </c:pt>
                <c:pt idx="15">
                  <c:v>100.73509087142888</c:v>
                </c:pt>
                <c:pt idx="16">
                  <c:v>109.32473471309035</c:v>
                </c:pt>
                <c:pt idx="17">
                  <c:v>118.00724435142473</c:v>
                </c:pt>
                <c:pt idx="18">
                  <c:v>126.77349866501228</c:v>
                </c:pt>
                <c:pt idx="19">
                  <c:v>135.61557752311126</c:v>
                </c:pt>
              </c:numCache>
            </c:numRef>
          </c:yVal>
          <c:smooth val="1"/>
          <c:extLst>
            <c:ext xmlns:c16="http://schemas.microsoft.com/office/drawing/2014/chart" uri="{C3380CC4-5D6E-409C-BE32-E72D297353CC}">
              <c16:uniqueId val="{00000007-65A3-47C6-9B93-B5CC13A64246}"/>
            </c:ext>
          </c:extLst>
        </c:ser>
        <c:dLbls>
          <c:showLegendKey val="0"/>
          <c:showVal val="0"/>
          <c:showCatName val="0"/>
          <c:showSerName val="0"/>
          <c:showPercent val="0"/>
          <c:showBubbleSize val="0"/>
        </c:dLbls>
        <c:axId val="180979343"/>
        <c:axId val="180984623"/>
      </c:scatterChart>
      <c:valAx>
        <c:axId val="1809793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80984623"/>
        <c:crosses val="autoZero"/>
        <c:crossBetween val="midCat"/>
      </c:valAx>
      <c:valAx>
        <c:axId val="180984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979343"/>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Put Vs S vs Sigma</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0.1</c:v>
          </c:tx>
          <c:spPr>
            <a:ln w="22225" cap="rnd">
              <a:solidFill>
                <a:schemeClr val="accent1"/>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Sigma'!$C$45:$C$64</c:f>
              <c:numCache>
                <c:formatCode>General</c:formatCode>
                <c:ptCount val="20"/>
                <c:pt idx="0">
                  <c:v>87.044553354850819</c:v>
                </c:pt>
                <c:pt idx="1">
                  <c:v>77.044553354850819</c:v>
                </c:pt>
                <c:pt idx="2">
                  <c:v>67.044553354858863</c:v>
                </c:pt>
                <c:pt idx="3">
                  <c:v>57.044553659880407</c:v>
                </c:pt>
                <c:pt idx="4">
                  <c:v>47.044734501824621</c:v>
                </c:pt>
                <c:pt idx="5">
                  <c:v>37.055417178443342</c:v>
                </c:pt>
                <c:pt idx="6">
                  <c:v>27.207694244613236</c:v>
                </c:pt>
                <c:pt idx="7">
                  <c:v>18.058355105208648</c:v>
                </c:pt>
                <c:pt idx="8">
                  <c:v>10.576086885954084</c:v>
                </c:pt>
                <c:pt idx="9">
                  <c:v>5.4230218669612142</c:v>
                </c:pt>
                <c:pt idx="10">
                  <c:v>2.4515032336468963</c:v>
                </c:pt>
                <c:pt idx="11">
                  <c:v>0.99172013427496708</c:v>
                </c:pt>
                <c:pt idx="12">
                  <c:v>0.3653170380993318</c:v>
                </c:pt>
                <c:pt idx="13">
                  <c:v>0.12461515813654422</c:v>
                </c:pt>
                <c:pt idx="14">
                  <c:v>3.9955135260733021E-2</c:v>
                </c:pt>
                <c:pt idx="15">
                  <c:v>1.2195508260309074E-2</c:v>
                </c:pt>
                <c:pt idx="16">
                  <c:v>3.5815011002473113E-3</c:v>
                </c:pt>
                <c:pt idx="17">
                  <c:v>1.020889059022239E-3</c:v>
                </c:pt>
                <c:pt idx="18">
                  <c:v>2.8449394141878605E-4</c:v>
                </c:pt>
                <c:pt idx="19">
                  <c:v>7.7968588686577658E-5</c:v>
                </c:pt>
              </c:numCache>
            </c:numRef>
          </c:yVal>
          <c:smooth val="1"/>
          <c:extLst>
            <c:ext xmlns:c16="http://schemas.microsoft.com/office/drawing/2014/chart" uri="{C3380CC4-5D6E-409C-BE32-E72D297353CC}">
              <c16:uniqueId val="{00000000-7E49-4D78-8AA5-ACB1B60ADEBE}"/>
            </c:ext>
          </c:extLst>
        </c:ser>
        <c:ser>
          <c:idx val="1"/>
          <c:order val="1"/>
          <c:tx>
            <c:v>0.2</c:v>
          </c:tx>
          <c:spPr>
            <a:ln w="22225" cap="rnd">
              <a:solidFill>
                <a:schemeClr val="accent2"/>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Sigma'!$D$45:$D$64</c:f>
              <c:numCache>
                <c:formatCode>General</c:formatCode>
                <c:ptCount val="20"/>
                <c:pt idx="0">
                  <c:v>87.044553354892514</c:v>
                </c:pt>
                <c:pt idx="1">
                  <c:v>77.044561152838298</c:v>
                </c:pt>
                <c:pt idx="2">
                  <c:v>67.046221709138933</c:v>
                </c:pt>
                <c:pt idx="3">
                  <c:v>57.08013524057283</c:v>
                </c:pt>
                <c:pt idx="4">
                  <c:v>47.298544813006245</c:v>
                </c:pt>
                <c:pt idx="5">
                  <c:v>38.029188218206997</c:v>
                </c:pt>
                <c:pt idx="6">
                  <c:v>29.668202788876179</c:v>
                </c:pt>
                <c:pt idx="7">
                  <c:v>22.514063945977171</c:v>
                </c:pt>
                <c:pt idx="8">
                  <c:v>16.682428651116403</c:v>
                </c:pt>
                <c:pt idx="9">
                  <c:v>12.120314291465803</c:v>
                </c:pt>
                <c:pt idx="10">
                  <c:v>8.6682957089867898</c:v>
                </c:pt>
                <c:pt idx="11">
                  <c:v>6.1240174732356714</c:v>
                </c:pt>
                <c:pt idx="12">
                  <c:v>4.2865909992066165</c:v>
                </c:pt>
                <c:pt idx="13">
                  <c:v>2.9801116390043134</c:v>
                </c:pt>
                <c:pt idx="14">
                  <c:v>2.0619438324175849</c:v>
                </c:pt>
                <c:pt idx="15">
                  <c:v>1.4221979621121541</c:v>
                </c:pt>
                <c:pt idx="16">
                  <c:v>0.9791772311638951</c:v>
                </c:pt>
                <c:pt idx="17">
                  <c:v>0.6736715172563672</c:v>
                </c:pt>
                <c:pt idx="18">
                  <c:v>0.46355089798907967</c:v>
                </c:pt>
                <c:pt idx="19">
                  <c:v>0.31923606864914911</c:v>
                </c:pt>
              </c:numCache>
            </c:numRef>
          </c:yVal>
          <c:smooth val="1"/>
          <c:extLst>
            <c:ext xmlns:c16="http://schemas.microsoft.com/office/drawing/2014/chart" uri="{C3380CC4-5D6E-409C-BE32-E72D297353CC}">
              <c16:uniqueId val="{00000001-7E49-4D78-8AA5-ACB1B60ADEBE}"/>
            </c:ext>
          </c:extLst>
        </c:ser>
        <c:ser>
          <c:idx val="2"/>
          <c:order val="2"/>
          <c:tx>
            <c:v>0.3</c:v>
          </c:tx>
          <c:spPr>
            <a:ln w="22225" cap="rnd">
              <a:solidFill>
                <a:schemeClr val="accent3"/>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Sigma'!$E$45:$E$64</c:f>
              <c:numCache>
                <c:formatCode>General</c:formatCode>
                <c:ptCount val="20"/>
                <c:pt idx="0">
                  <c:v>87.044573428261216</c:v>
                </c:pt>
                <c:pt idx="1">
                  <c:v>77.051934215470311</c:v>
                </c:pt>
                <c:pt idx="2">
                  <c:v>67.157002302079633</c:v>
                </c:pt>
                <c:pt idx="3">
                  <c:v>57.613859224749518</c:v>
                </c:pt>
                <c:pt idx="4">
                  <c:v>48.737822637973764</c:v>
                </c:pt>
                <c:pt idx="5">
                  <c:v>40.766582561287159</c:v>
                </c:pt>
                <c:pt idx="6">
                  <c:v>33.811507686989124</c:v>
                </c:pt>
                <c:pt idx="7">
                  <c:v>27.875276952959176</c:v>
                </c:pt>
                <c:pt idx="8">
                  <c:v>22.889869754222829</c:v>
                </c:pt>
                <c:pt idx="9">
                  <c:v>18.75104119251403</c:v>
                </c:pt>
                <c:pt idx="10">
                  <c:v>15.342515676537104</c:v>
                </c:pt>
                <c:pt idx="11">
                  <c:v>12.550532843273661</c:v>
                </c:pt>
                <c:pt idx="12">
                  <c:v>10.271387061679363</c:v>
                </c:pt>
                <c:pt idx="13">
                  <c:v>8.4145013517169787</c:v>
                </c:pt>
                <c:pt idx="14">
                  <c:v>6.902917878865825</c:v>
                </c:pt>
                <c:pt idx="15">
                  <c:v>5.6724405589042135</c:v>
                </c:pt>
                <c:pt idx="16">
                  <c:v>4.6701799507384365</c:v>
                </c:pt>
                <c:pt idx="17">
                  <c:v>3.8529263898208637</c:v>
                </c:pt>
                <c:pt idx="18">
                  <c:v>3.1855752082478777</c:v>
                </c:pt>
                <c:pt idx="19">
                  <c:v>2.6397082929067466</c:v>
                </c:pt>
              </c:numCache>
            </c:numRef>
          </c:yVal>
          <c:smooth val="1"/>
          <c:extLst>
            <c:ext xmlns:c16="http://schemas.microsoft.com/office/drawing/2014/chart" uri="{C3380CC4-5D6E-409C-BE32-E72D297353CC}">
              <c16:uniqueId val="{00000002-7E49-4D78-8AA5-ACB1B60ADEBE}"/>
            </c:ext>
          </c:extLst>
        </c:ser>
        <c:ser>
          <c:idx val="3"/>
          <c:order val="3"/>
          <c:tx>
            <c:v>0.4</c:v>
          </c:tx>
          <c:spPr>
            <a:ln w="22225" cap="rnd">
              <a:solidFill>
                <a:schemeClr val="accent4"/>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Sigma'!$F$45:$F$64</c:f>
              <c:numCache>
                <c:formatCode>General</c:formatCode>
                <c:ptCount val="20"/>
                <c:pt idx="0">
                  <c:v>87.047361933031354</c:v>
                </c:pt>
                <c:pt idx="1">
                  <c:v>77.15748671330482</c:v>
                </c:pt>
                <c:pt idx="2">
                  <c:v>67.706978320824419</c:v>
                </c:pt>
                <c:pt idx="3">
                  <c:v>59.015223948630052</c:v>
                </c:pt>
                <c:pt idx="4">
                  <c:v>51.243959196907348</c:v>
                </c:pt>
                <c:pt idx="5">
                  <c:v>44.422113677320269</c:v>
                </c:pt>
                <c:pt idx="6">
                  <c:v>38.500867315148049</c:v>
                </c:pt>
                <c:pt idx="7">
                  <c:v>33.394960260045949</c:v>
                </c:pt>
                <c:pt idx="8">
                  <c:v>29.007375191980763</c:v>
                </c:pt>
                <c:pt idx="9">
                  <c:v>25.242452110342725</c:v>
                </c:pt>
                <c:pt idx="10">
                  <c:v>22.012094146728906</c:v>
                </c:pt>
                <c:pt idx="11">
                  <c:v>19.238143659273792</c:v>
                </c:pt>
                <c:pt idx="12">
                  <c:v>16.852756884141293</c:v>
                </c:pt>
                <c:pt idx="13">
                  <c:v>14.797808273227549</c:v>
                </c:pt>
                <c:pt idx="14">
                  <c:v>13.023885892074091</c:v>
                </c:pt>
                <c:pt idx="15">
                  <c:v>11.489172449574852</c:v>
                </c:pt>
                <c:pt idx="16">
                  <c:v>10.158358404387716</c:v>
                </c:pt>
                <c:pt idx="17">
                  <c:v>9.0016530098950653</c:v>
                </c:pt>
                <c:pt idx="18">
                  <c:v>7.9939164440282831</c:v>
                </c:pt>
                <c:pt idx="19">
                  <c:v>7.1139144405023309</c:v>
                </c:pt>
              </c:numCache>
            </c:numRef>
          </c:yVal>
          <c:smooth val="1"/>
          <c:extLst>
            <c:ext xmlns:c16="http://schemas.microsoft.com/office/drawing/2014/chart" uri="{C3380CC4-5D6E-409C-BE32-E72D297353CC}">
              <c16:uniqueId val="{00000003-7E49-4D78-8AA5-ACB1B60ADEBE}"/>
            </c:ext>
          </c:extLst>
        </c:ser>
        <c:ser>
          <c:idx val="4"/>
          <c:order val="4"/>
          <c:tx>
            <c:v>0.5</c:v>
          </c:tx>
          <c:spPr>
            <a:ln w="22225" cap="rnd">
              <a:solidFill>
                <a:schemeClr val="accent5"/>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Sigma'!$G$45:$G$64</c:f>
              <c:numCache>
                <c:formatCode>General</c:formatCode>
                <c:ptCount val="20"/>
                <c:pt idx="0">
                  <c:v>87.078343036967951</c:v>
                </c:pt>
                <c:pt idx="1">
                  <c:v>77.521958269320905</c:v>
                </c:pt>
                <c:pt idx="2">
                  <c:v>68.812902110115076</c:v>
                </c:pt>
                <c:pt idx="3">
                  <c:v>61.093927050128329</c:v>
                </c:pt>
                <c:pt idx="4">
                  <c:v>54.337649592919597</c:v>
                </c:pt>
                <c:pt idx="5">
                  <c:v>48.45202577760557</c:v>
                </c:pt>
                <c:pt idx="6">
                  <c:v>43.328890183368621</c:v>
                </c:pt>
                <c:pt idx="7">
                  <c:v>38.863767772601463</c:v>
                </c:pt>
                <c:pt idx="8">
                  <c:v>34.962972679966818</c:v>
                </c:pt>
                <c:pt idx="9">
                  <c:v>31.545285387920451</c:v>
                </c:pt>
                <c:pt idx="10">
                  <c:v>28.541427297471106</c:v>
                </c:pt>
                <c:pt idx="11">
                  <c:v>25.89274629341902</c:v>
                </c:pt>
                <c:pt idx="12">
                  <c:v>23.549724707014054</c:v>
                </c:pt>
                <c:pt idx="13">
                  <c:v>21.470561414138913</c:v>
                </c:pt>
                <c:pt idx="14">
                  <c:v>19.619918422144359</c:v>
                </c:pt>
                <c:pt idx="15">
                  <c:v>17.967851188503111</c:v>
                </c:pt>
                <c:pt idx="16">
                  <c:v>16.48891228568424</c:v>
                </c:pt>
                <c:pt idx="17">
                  <c:v>15.161407400643789</c:v>
                </c:pt>
                <c:pt idx="18">
                  <c:v>13.966780534702668</c:v>
                </c:pt>
                <c:pt idx="19">
                  <c:v>12.889106720901374</c:v>
                </c:pt>
              </c:numCache>
            </c:numRef>
          </c:yVal>
          <c:smooth val="1"/>
          <c:extLst>
            <c:ext xmlns:c16="http://schemas.microsoft.com/office/drawing/2014/chart" uri="{C3380CC4-5D6E-409C-BE32-E72D297353CC}">
              <c16:uniqueId val="{00000004-7E49-4D78-8AA5-ACB1B60ADEBE}"/>
            </c:ext>
          </c:extLst>
        </c:ser>
        <c:ser>
          <c:idx val="5"/>
          <c:order val="5"/>
          <c:tx>
            <c:v>0.6</c:v>
          </c:tx>
          <c:spPr>
            <a:ln w="22225" cap="rnd">
              <a:solidFill>
                <a:schemeClr val="accent6"/>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Sigma'!$H$45:$H$64</c:f>
              <c:numCache>
                <c:formatCode>General</c:formatCode>
                <c:ptCount val="20"/>
                <c:pt idx="0">
                  <c:v>87.191922587727305</c:v>
                </c:pt>
                <c:pt idx="1">
                  <c:v>78.207524732315946</c:v>
                </c:pt>
                <c:pt idx="2">
                  <c:v>70.363902241345471</c:v>
                </c:pt>
                <c:pt idx="3">
                  <c:v>63.578855176636324</c:v>
                </c:pt>
                <c:pt idx="4">
                  <c:v>57.702598055426364</c:v>
                </c:pt>
                <c:pt idx="5">
                  <c:v>52.590599495360465</c:v>
                </c:pt>
                <c:pt idx="6">
                  <c:v>48.119197767051325</c:v>
                </c:pt>
                <c:pt idx="7">
                  <c:v>44.186323795557904</c:v>
                </c:pt>
                <c:pt idx="8">
                  <c:v>40.708572774708813</c:v>
                </c:pt>
                <c:pt idx="9">
                  <c:v>37.617801281674154</c:v>
                </c:pt>
                <c:pt idx="10">
                  <c:v>34.858112269851873</c:v>
                </c:pt>
                <c:pt idx="11">
                  <c:v>32.383391165574523</c:v>
                </c:pt>
                <c:pt idx="12">
                  <c:v>30.155351188849025</c:v>
                </c:pt>
                <c:pt idx="13">
                  <c:v>28.141998217047675</c:v>
                </c:pt>
                <c:pt idx="14">
                  <c:v>26.316426742551439</c:v>
                </c:pt>
                <c:pt idx="15">
                  <c:v>24.65587277374496</c:v>
                </c:pt>
                <c:pt idx="16">
                  <c:v>23.140965124332883</c:v>
                </c:pt>
                <c:pt idx="17">
                  <c:v>21.755129983666865</c:v>
                </c:pt>
                <c:pt idx="18">
                  <c:v>20.484114349667909</c:v>
                </c:pt>
                <c:pt idx="19">
                  <c:v>19.315602114364335</c:v>
                </c:pt>
              </c:numCache>
            </c:numRef>
          </c:yVal>
          <c:smooth val="1"/>
          <c:extLst>
            <c:ext xmlns:c16="http://schemas.microsoft.com/office/drawing/2014/chart" uri="{C3380CC4-5D6E-409C-BE32-E72D297353CC}">
              <c16:uniqueId val="{00000005-7E49-4D78-8AA5-ACB1B60ADEBE}"/>
            </c:ext>
          </c:extLst>
        </c:ser>
        <c:ser>
          <c:idx val="6"/>
          <c:order val="6"/>
          <c:tx>
            <c:v>0.7</c:v>
          </c:tx>
          <c:spPr>
            <a:ln w="22225" cap="rnd">
              <a:solidFill>
                <a:schemeClr val="accent1">
                  <a:lumMod val="60000"/>
                </a:schemeClr>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Sigma'!$I$45:$I$64</c:f>
              <c:numCache>
                <c:formatCode>General</c:formatCode>
                <c:ptCount val="20"/>
                <c:pt idx="0">
                  <c:v>87.431824228701359</c:v>
                </c:pt>
                <c:pt idx="1">
                  <c:v>79.175342800599879</c:v>
                </c:pt>
                <c:pt idx="2">
                  <c:v>72.206004230351837</c:v>
                </c:pt>
                <c:pt idx="3">
                  <c:v>66.268586607256708</c:v>
                </c:pt>
                <c:pt idx="4">
                  <c:v>61.151725516119519</c:v>
                </c:pt>
                <c:pt idx="5">
                  <c:v>56.695018906950956</c:v>
                </c:pt>
                <c:pt idx="6">
                  <c:v>52.777125360669388</c:v>
                </c:pt>
                <c:pt idx="7">
                  <c:v>49.305067215913255</c:v>
                </c:pt>
                <c:pt idx="8">
                  <c:v>46.206466342743767</c:v>
                </c:pt>
                <c:pt idx="9">
                  <c:v>43.424104859155243</c:v>
                </c:pt>
                <c:pt idx="10">
                  <c:v>40.912104865667317</c:v>
                </c:pt>
                <c:pt idx="11">
                  <c:v>38.633209278837938</c:v>
                </c:pt>
                <c:pt idx="12">
                  <c:v>36.556814772893773</c:v>
                </c:pt>
                <c:pt idx="13">
                  <c:v>34.657525303672585</c:v>
                </c:pt>
                <c:pt idx="14">
                  <c:v>32.914071744552906</c:v>
                </c:pt>
                <c:pt idx="15">
                  <c:v>31.308493215800429</c:v>
                </c:pt>
                <c:pt idx="16">
                  <c:v>29.825508418010127</c:v>
                </c:pt>
                <c:pt idx="17">
                  <c:v>28.452026960170624</c:v>
                </c:pt>
                <c:pt idx="18">
                  <c:v>27.176765251992343</c:v>
                </c:pt>
                <c:pt idx="19">
                  <c:v>25.989941487794333</c:v>
                </c:pt>
              </c:numCache>
            </c:numRef>
          </c:yVal>
          <c:smooth val="1"/>
          <c:extLst>
            <c:ext xmlns:c16="http://schemas.microsoft.com/office/drawing/2014/chart" uri="{C3380CC4-5D6E-409C-BE32-E72D297353CC}">
              <c16:uniqueId val="{00000006-7E49-4D78-8AA5-ACB1B60ADEBE}"/>
            </c:ext>
          </c:extLst>
        </c:ser>
        <c:ser>
          <c:idx val="7"/>
          <c:order val="7"/>
          <c:tx>
            <c:v>0.8</c:v>
          </c:tx>
          <c:spPr>
            <a:ln w="22225" cap="rnd">
              <a:solidFill>
                <a:schemeClr val="accent2">
                  <a:lumMod val="60000"/>
                </a:schemeClr>
              </a:solidFill>
              <a:round/>
            </a:ln>
            <a:effectLst/>
          </c:spPr>
          <c:marker>
            <c:symbol val="none"/>
          </c:marker>
          <c:xVal>
            <c:numRef>
              <c:f>'C&amp;P vs S vs Sigma'!$B$45:$B$64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Sigma'!$J$45:$J$64</c:f>
              <c:numCache>
                <c:formatCode>General</c:formatCode>
                <c:ptCount val="20"/>
                <c:pt idx="0">
                  <c:v>87.808459101327855</c:v>
                </c:pt>
                <c:pt idx="1">
                  <c:v>80.349297208299163</c:v>
                </c:pt>
                <c:pt idx="2">
                  <c:v>74.20901973661708</c:v>
                </c:pt>
                <c:pt idx="3">
                  <c:v>69.02733344173285</c:v>
                </c:pt>
                <c:pt idx="4">
                  <c:v>64.570445330627535</c:v>
                </c:pt>
                <c:pt idx="5">
                  <c:v>60.680038760555163</c:v>
                </c:pt>
                <c:pt idx="6">
                  <c:v>57.244047014078618</c:v>
                </c:pt>
                <c:pt idx="7">
                  <c:v>54.180197094205347</c:v>
                </c:pt>
                <c:pt idx="8">
                  <c:v>51.426281235707457</c:v>
                </c:pt>
                <c:pt idx="9">
                  <c:v>48.934114379077194</c:v>
                </c:pt>
                <c:pt idx="10">
                  <c:v>46.66561686229177</c:v>
                </c:pt>
                <c:pt idx="11">
                  <c:v>44.590181208839596</c:v>
                </c:pt>
                <c:pt idx="12">
                  <c:v>42.682846935967376</c:v>
                </c:pt>
                <c:pt idx="13">
                  <c:v>40.923001846878293</c:v>
                </c:pt>
                <c:pt idx="14">
                  <c:v>39.293436822202999</c:v>
                </c:pt>
                <c:pt idx="15">
                  <c:v>37.779644226279679</c:v>
                </c:pt>
                <c:pt idx="16">
                  <c:v>36.369288067941163</c:v>
                </c:pt>
                <c:pt idx="17">
                  <c:v>35.051797706275536</c:v>
                </c:pt>
                <c:pt idx="18">
                  <c:v>33.818052019863103</c:v>
                </c:pt>
                <c:pt idx="19">
                  <c:v>32.660130877962061</c:v>
                </c:pt>
              </c:numCache>
            </c:numRef>
          </c:yVal>
          <c:smooth val="1"/>
          <c:extLst>
            <c:ext xmlns:c16="http://schemas.microsoft.com/office/drawing/2014/chart" uri="{C3380CC4-5D6E-409C-BE32-E72D297353CC}">
              <c16:uniqueId val="{00000007-7E49-4D78-8AA5-ACB1B60ADEBE}"/>
            </c:ext>
          </c:extLst>
        </c:ser>
        <c:dLbls>
          <c:showLegendKey val="0"/>
          <c:showVal val="0"/>
          <c:showCatName val="0"/>
          <c:showSerName val="0"/>
          <c:showPercent val="0"/>
          <c:showBubbleSize val="0"/>
        </c:dLbls>
        <c:axId val="182950095"/>
        <c:axId val="182931375"/>
      </c:scatterChart>
      <c:valAx>
        <c:axId val="1829500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82931375"/>
        <c:crosses val="autoZero"/>
        <c:crossBetween val="midCat"/>
      </c:valAx>
      <c:valAx>
        <c:axId val="1829313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50095"/>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vs S vs 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0.1</c:v>
          </c:tx>
          <c:spPr>
            <a:ln w="22225" cap="rnd">
              <a:solidFill>
                <a:schemeClr val="accent1"/>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T'!$C$18:$C$37</c:f>
              <c:numCache>
                <c:formatCode>General</c:formatCode>
                <c:ptCount val="20"/>
                <c:pt idx="0">
                  <c:v>1.6045005788256858E-291</c:v>
                </c:pt>
                <c:pt idx="1">
                  <c:v>6.2424387958442284E-144</c:v>
                </c:pt>
                <c:pt idx="2">
                  <c:v>1.0404965659465907E-81</c:v>
                </c:pt>
                <c:pt idx="3">
                  <c:v>2.4899902014500857E-48</c:v>
                </c:pt>
                <c:pt idx="4">
                  <c:v>1.4289666467243476E-28</c:v>
                </c:pt>
                <c:pt idx="5">
                  <c:v>2.2304490506969554E-16</c:v>
                </c:pt>
                <c:pt idx="6">
                  <c:v>8.3004997426498993E-9</c:v>
                </c:pt>
                <c:pt idx="7">
                  <c:v>3.1457930161798292E-4</c:v>
                </c:pt>
                <c:pt idx="8">
                  <c:v>0.1236889706183808</c:v>
                </c:pt>
                <c:pt idx="9">
                  <c:v>2.5717414155455174</c:v>
                </c:pt>
                <c:pt idx="10">
                  <c:v>10.284308052956504</c:v>
                </c:pt>
                <c:pt idx="11">
                  <c:v>20.103717887420927</c:v>
                </c:pt>
                <c:pt idx="12">
                  <c:v>30.099974576805963</c:v>
                </c:pt>
                <c:pt idx="13">
                  <c:v>40.099950079243882</c:v>
                </c:pt>
                <c:pt idx="14">
                  <c:v>50.099950016737552</c:v>
                </c:pt>
                <c:pt idx="15">
                  <c:v>60.099950016662547</c:v>
                </c:pt>
                <c:pt idx="16">
                  <c:v>70.099950016662504</c:v>
                </c:pt>
                <c:pt idx="17">
                  <c:v>80.099950016662504</c:v>
                </c:pt>
                <c:pt idx="18">
                  <c:v>90.099950016662504</c:v>
                </c:pt>
                <c:pt idx="19">
                  <c:v>100.0999500166625</c:v>
                </c:pt>
              </c:numCache>
            </c:numRef>
          </c:yVal>
          <c:smooth val="1"/>
          <c:extLst>
            <c:ext xmlns:c16="http://schemas.microsoft.com/office/drawing/2014/chart" uri="{C3380CC4-5D6E-409C-BE32-E72D297353CC}">
              <c16:uniqueId val="{00000000-DE09-4A19-A68E-569AF09B55C3}"/>
            </c:ext>
          </c:extLst>
        </c:ser>
        <c:ser>
          <c:idx val="1"/>
          <c:order val="1"/>
          <c:tx>
            <c:v>0.2</c:v>
          </c:tx>
          <c:spPr>
            <a:ln w="22225" cap="rnd">
              <a:solidFill>
                <a:schemeClr val="accent2"/>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T'!$D$18:$D$37</c:f>
              <c:numCache>
                <c:formatCode>General</c:formatCode>
                <c:ptCount val="20"/>
                <c:pt idx="0">
                  <c:v>3.6928804829615103E-147</c:v>
                </c:pt>
                <c:pt idx="1">
                  <c:v>3.5831665179174259E-73</c:v>
                </c:pt>
                <c:pt idx="2">
                  <c:v>6.4751106418448525E-42</c:v>
                </c:pt>
                <c:pt idx="3">
                  <c:v>4.2810498984103587E-25</c:v>
                </c:pt>
                <c:pt idx="4">
                  <c:v>4.3489863458686246E-15</c:v>
                </c:pt>
                <c:pt idx="5">
                  <c:v>7.3538008423880733E-9</c:v>
                </c:pt>
                <c:pt idx="6">
                  <c:v>6.2183582667875697E-5</c:v>
                </c:pt>
                <c:pt idx="7">
                  <c:v>1.7423711064306957E-2</c:v>
                </c:pt>
                <c:pt idx="8">
                  <c:v>0.52017717534734409</c:v>
                </c:pt>
                <c:pt idx="9">
                  <c:v>3.6642859878086398</c:v>
                </c:pt>
                <c:pt idx="10">
                  <c:v>10.857890232991323</c:v>
                </c:pt>
                <c:pt idx="11">
                  <c:v>20.270255991753984</c:v>
                </c:pt>
                <c:pt idx="12">
                  <c:v>30.204345382971994</c:v>
                </c:pt>
                <c:pt idx="13">
                  <c:v>40.199992398679328</c:v>
                </c:pt>
                <c:pt idx="14">
                  <c:v>50.199805906831131</c:v>
                </c:pt>
                <c:pt idx="15">
                  <c:v>60.199800265000619</c:v>
                </c:pt>
                <c:pt idx="16">
                  <c:v>70.19980013568231</c:v>
                </c:pt>
                <c:pt idx="17">
                  <c:v>80.199800133303981</c:v>
                </c:pt>
                <c:pt idx="18">
                  <c:v>90.199800133267203</c:v>
                </c:pt>
                <c:pt idx="19">
                  <c:v>100.19980013326669</c:v>
                </c:pt>
              </c:numCache>
            </c:numRef>
          </c:yVal>
          <c:smooth val="1"/>
          <c:extLst>
            <c:ext xmlns:c16="http://schemas.microsoft.com/office/drawing/2014/chart" uri="{C3380CC4-5D6E-409C-BE32-E72D297353CC}">
              <c16:uniqueId val="{00000001-DE09-4A19-A68E-569AF09B55C3}"/>
            </c:ext>
          </c:extLst>
        </c:ser>
        <c:ser>
          <c:idx val="2"/>
          <c:order val="2"/>
          <c:tx>
            <c:v>0.3</c:v>
          </c:tx>
          <c:spPr>
            <a:ln w="22225" cap="rnd">
              <a:solidFill>
                <a:schemeClr val="accent3"/>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T'!$E$18:$E$37</c:f>
              <c:numCache>
                <c:formatCode>General</c:formatCode>
                <c:ptCount val="20"/>
                <c:pt idx="0">
                  <c:v>6.3232617859109063E-99</c:v>
                </c:pt>
                <c:pt idx="1">
                  <c:v>1.7902812889474549E-49</c:v>
                </c:pt>
                <c:pt idx="2">
                  <c:v>1.5396039189796625E-28</c:v>
                </c:pt>
                <c:pt idx="3">
                  <c:v>3.0675129120223296E-17</c:v>
                </c:pt>
                <c:pt idx="4">
                  <c:v>1.7405767196652211E-10</c:v>
                </c:pt>
                <c:pt idx="5">
                  <c:v>2.9959877791228948E-6</c:v>
                </c:pt>
                <c:pt idx="6">
                  <c:v>1.5220997632125546E-3</c:v>
                </c:pt>
                <c:pt idx="7">
                  <c:v>8.085306853909846E-2</c:v>
                </c:pt>
                <c:pt idx="8">
                  <c:v>0.9771159895446857</c:v>
                </c:pt>
                <c:pt idx="9">
                  <c:v>4.5128764488089885</c:v>
                </c:pt>
                <c:pt idx="10">
                  <c:v>11.456028605834689</c:v>
                </c:pt>
                <c:pt idx="11">
                  <c:v>20.522869427969269</c:v>
                </c:pt>
                <c:pt idx="12">
                  <c:v>30.331214205428751</c:v>
                </c:pt>
                <c:pt idx="13">
                  <c:v>40.303017923111796</c:v>
                </c:pt>
                <c:pt idx="14">
                  <c:v>50.299858023073497</c:v>
                </c:pt>
                <c:pt idx="15">
                  <c:v>60.299573477138154</c:v>
                </c:pt>
                <c:pt idx="16">
                  <c:v>70.299551955669443</c:v>
                </c:pt>
                <c:pt idx="17">
                  <c:v>80.299550538165974</c:v>
                </c:pt>
                <c:pt idx="18">
                  <c:v>90.299550454445438</c:v>
                </c:pt>
                <c:pt idx="19">
                  <c:v>100.29955044990488</c:v>
                </c:pt>
              </c:numCache>
            </c:numRef>
          </c:yVal>
          <c:smooth val="1"/>
          <c:extLst>
            <c:ext xmlns:c16="http://schemas.microsoft.com/office/drawing/2014/chart" uri="{C3380CC4-5D6E-409C-BE32-E72D297353CC}">
              <c16:uniqueId val="{00000002-DE09-4A19-A68E-569AF09B55C3}"/>
            </c:ext>
          </c:extLst>
        </c:ser>
        <c:ser>
          <c:idx val="3"/>
          <c:order val="3"/>
          <c:tx>
            <c:v>0.4</c:v>
          </c:tx>
          <c:spPr>
            <a:ln w="22225" cap="rnd">
              <a:solidFill>
                <a:schemeClr val="accent4"/>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T'!$F$18:$F$37</c:f>
              <c:numCache>
                <c:formatCode>General</c:formatCode>
                <c:ptCount val="20"/>
                <c:pt idx="0">
                  <c:v>9.3870909786674345E-75</c:v>
                </c:pt>
                <c:pt idx="1">
                  <c:v>1.4343222824794714E-37</c:v>
                </c:pt>
                <c:pt idx="2">
                  <c:v>8.4971101775444049E-22</c:v>
                </c:pt>
                <c:pt idx="3">
                  <c:v>2.9323899806720394E-13</c:v>
                </c:pt>
                <c:pt idx="4">
                  <c:v>3.9186072989771407E-8</c:v>
                </c:pt>
                <c:pt idx="5">
                  <c:v>6.7667326194035312E-5</c:v>
                </c:pt>
                <c:pt idx="6">
                  <c:v>8.3502433446597524E-3</c:v>
                </c:pt>
                <c:pt idx="7">
                  <c:v>0.19040690284720441</c:v>
                </c:pt>
                <c:pt idx="8">
                  <c:v>1.4345509417355302</c:v>
                </c:pt>
                <c:pt idx="9">
                  <c:v>5.2349506082500952</c:v>
                </c:pt>
                <c:pt idx="10">
                  <c:v>12.031005161573347</c:v>
                </c:pt>
                <c:pt idx="11">
                  <c:v>20.829462019286737</c:v>
                </c:pt>
                <c:pt idx="12">
                  <c:v>30.490676721950678</c:v>
                </c:pt>
                <c:pt idx="13">
                  <c:v>40.415444906151635</c:v>
                </c:pt>
                <c:pt idx="14">
                  <c:v>50.401690975102326</c:v>
                </c:pt>
                <c:pt idx="15">
                  <c:v>60.399540068732094</c:v>
                </c:pt>
                <c:pt idx="16">
                  <c:v>70.39924305781139</c:v>
                </c:pt>
                <c:pt idx="17">
                  <c:v>80.399205892766943</c:v>
                </c:pt>
                <c:pt idx="18">
                  <c:v>90.399201589020507</c:v>
                </c:pt>
                <c:pt idx="19">
                  <c:v>100.39920111985641</c:v>
                </c:pt>
              </c:numCache>
            </c:numRef>
          </c:yVal>
          <c:smooth val="1"/>
          <c:extLst>
            <c:ext xmlns:c16="http://schemas.microsoft.com/office/drawing/2014/chart" uri="{C3380CC4-5D6E-409C-BE32-E72D297353CC}">
              <c16:uniqueId val="{00000003-DE09-4A19-A68E-569AF09B55C3}"/>
            </c:ext>
          </c:extLst>
        </c:ser>
        <c:ser>
          <c:idx val="4"/>
          <c:order val="4"/>
          <c:tx>
            <c:v>0.5</c:v>
          </c:tx>
          <c:spPr>
            <a:ln w="22225" cap="rnd">
              <a:solidFill>
                <a:schemeClr val="accent5"/>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T'!$G$18:$G$37</c:f>
              <c:numCache>
                <c:formatCode>General</c:formatCode>
                <c:ptCount val="20"/>
                <c:pt idx="0">
                  <c:v>3.220900581366278E-60</c:v>
                </c:pt>
                <c:pt idx="1">
                  <c:v>2.1431807640736212E-30</c:v>
                </c:pt>
                <c:pt idx="2">
                  <c:v>1.0141237004949034E-17</c:v>
                </c:pt>
                <c:pt idx="3">
                  <c:v>7.6994793472745124E-11</c:v>
                </c:pt>
                <c:pt idx="4">
                  <c:v>1.0825838834696032E-6</c:v>
                </c:pt>
                <c:pt idx="5">
                  <c:v>4.6864522509331916E-4</c:v>
                </c:pt>
                <c:pt idx="6">
                  <c:v>2.4594855938378291E-2</c:v>
                </c:pt>
                <c:pt idx="7">
                  <c:v>0.33478201423465759</c:v>
                </c:pt>
                <c:pt idx="8">
                  <c:v>1.8784010844529355</c:v>
                </c:pt>
                <c:pt idx="9">
                  <c:v>5.8760242338276072</c:v>
                </c:pt>
                <c:pt idx="10">
                  <c:v>12.576659970926983</c:v>
                </c:pt>
                <c:pt idx="11">
                  <c:v>21.165193914802728</c:v>
                </c:pt>
                <c:pt idx="12">
                  <c:v>30.680612592238447</c:v>
                </c:pt>
                <c:pt idx="13">
                  <c:v>40.542115793292879</c:v>
                </c:pt>
                <c:pt idx="14">
                  <c:v>50.508012869959373</c:v>
                </c:pt>
                <c:pt idx="15">
                  <c:v>60.500561799773948</c:v>
                </c:pt>
                <c:pt idx="16">
                  <c:v>70.499081577189997</c:v>
                </c:pt>
                <c:pt idx="17">
                  <c:v>80.49880881751946</c:v>
                </c:pt>
                <c:pt idx="18">
                  <c:v>90.498761434940079</c:v>
                </c:pt>
                <c:pt idx="19">
                  <c:v>100.49875357242315</c:v>
                </c:pt>
              </c:numCache>
            </c:numRef>
          </c:yVal>
          <c:smooth val="1"/>
          <c:extLst>
            <c:ext xmlns:c16="http://schemas.microsoft.com/office/drawing/2014/chart" uri="{C3380CC4-5D6E-409C-BE32-E72D297353CC}">
              <c16:uniqueId val="{00000004-DE09-4A19-A68E-569AF09B55C3}"/>
            </c:ext>
          </c:extLst>
        </c:ser>
        <c:ser>
          <c:idx val="5"/>
          <c:order val="5"/>
          <c:tx>
            <c:v>0.6</c:v>
          </c:tx>
          <c:spPr>
            <a:ln w="22225" cap="rnd">
              <a:solidFill>
                <a:schemeClr val="accent6"/>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T'!$H$18:$H$37</c:f>
              <c:numCache>
                <c:formatCode>General</c:formatCode>
                <c:ptCount val="20"/>
                <c:pt idx="0">
                  <c:v>1.6587548181580623E-50</c:v>
                </c:pt>
                <c:pt idx="1">
                  <c:v>1.365369910307851E-25</c:v>
                </c:pt>
                <c:pt idx="2">
                  <c:v>5.5569996874442857E-15</c:v>
                </c:pt>
                <c:pt idx="3">
                  <c:v>3.3081821742181244E-9</c:v>
                </c:pt>
                <c:pt idx="4">
                  <c:v>1.0346726595478336E-5</c:v>
                </c:pt>
                <c:pt idx="5">
                  <c:v>1.7756647257560002E-3</c:v>
                </c:pt>
                <c:pt idx="6">
                  <c:v>5.2483668198078481E-2</c:v>
                </c:pt>
                <c:pt idx="7">
                  <c:v>0.50365162527732199</c:v>
                </c:pt>
                <c:pt idx="8">
                  <c:v>2.3056378685753991</c:v>
                </c:pt>
                <c:pt idx="9">
                  <c:v>6.4594540100983693</c:v>
                </c:pt>
                <c:pt idx="10">
                  <c:v>13.094522467834977</c:v>
                </c:pt>
                <c:pt idx="11">
                  <c:v>21.51558315913033</c:v>
                </c:pt>
                <c:pt idx="12">
                  <c:v>30.895099786680717</c:v>
                </c:pt>
                <c:pt idx="13">
                  <c:v>40.684636729144685</c:v>
                </c:pt>
                <c:pt idx="14">
                  <c:v>50.621283536174403</c:v>
                </c:pt>
                <c:pt idx="15">
                  <c:v>60.603952707648645</c:v>
                </c:pt>
                <c:pt idx="16">
                  <c:v>70.599558652929204</c:v>
                </c:pt>
                <c:pt idx="17">
                  <c:v>80.598509396905683</c:v>
                </c:pt>
                <c:pt idx="18">
                  <c:v>90.598270319503143</c:v>
                </c:pt>
                <c:pt idx="19">
                  <c:v>100.59821778485681</c:v>
                </c:pt>
              </c:numCache>
            </c:numRef>
          </c:yVal>
          <c:smooth val="1"/>
          <c:extLst>
            <c:ext xmlns:c16="http://schemas.microsoft.com/office/drawing/2014/chart" uri="{C3380CC4-5D6E-409C-BE32-E72D297353CC}">
              <c16:uniqueId val="{00000005-DE09-4A19-A68E-569AF09B55C3}"/>
            </c:ext>
          </c:extLst>
        </c:ser>
        <c:ser>
          <c:idx val="6"/>
          <c:order val="6"/>
          <c:tx>
            <c:v>0.7</c:v>
          </c:tx>
          <c:spPr>
            <a:ln w="22225" cap="rnd">
              <a:solidFill>
                <a:schemeClr val="accent1">
                  <a:lumMod val="60000"/>
                </a:schemeClr>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T'!$I$18:$I$37</c:f>
              <c:numCache>
                <c:formatCode>General</c:formatCode>
                <c:ptCount val="20"/>
                <c:pt idx="0">
                  <c:v>1.4861635967444535E-43</c:v>
                </c:pt>
                <c:pt idx="1">
                  <c:v>3.8183959785287552E-22</c:v>
                </c:pt>
                <c:pt idx="2">
                  <c:v>5.1980562530344471E-13</c:v>
                </c:pt>
                <c:pt idx="3">
                  <c:v>5.0164991155808236E-8</c:v>
                </c:pt>
                <c:pt idx="4">
                  <c:v>5.3539065508334885E-5</c:v>
                </c:pt>
                <c:pt idx="5">
                  <c:v>4.7343479923354914E-3</c:v>
                </c:pt>
                <c:pt idx="6">
                  <c:v>9.2579767870508922E-2</c:v>
                </c:pt>
                <c:pt idx="7">
                  <c:v>0.68941698631189574</c:v>
                </c:pt>
                <c:pt idx="8">
                  <c:v>2.7163991578052737</c:v>
                </c:pt>
                <c:pt idx="9">
                  <c:v>6.99912275895948</c:v>
                </c:pt>
                <c:pt idx="10">
                  <c:v>13.587528771876677</c:v>
                </c:pt>
                <c:pt idx="11">
                  <c:v>21.872353367721374</c:v>
                </c:pt>
                <c:pt idx="12">
                  <c:v>31.128251905467465</c:v>
                </c:pt>
                <c:pt idx="13">
                  <c:v>40.84247117233727</c:v>
                </c:pt>
                <c:pt idx="14">
                  <c:v>50.743023884212519</c:v>
                </c:pt>
                <c:pt idx="15">
                  <c:v>60.711043122241293</c:v>
                </c:pt>
                <c:pt idx="16">
                  <c:v>70.701382345911085</c:v>
                </c:pt>
                <c:pt idx="17">
                  <c:v>80.69860419903641</c:v>
                </c:pt>
                <c:pt idx="18">
                  <c:v>90.697835370427754</c:v>
                </c:pt>
                <c:pt idx="19">
                  <c:v>100.69762880140738</c:v>
                </c:pt>
              </c:numCache>
            </c:numRef>
          </c:yVal>
          <c:smooth val="1"/>
          <c:extLst>
            <c:ext xmlns:c16="http://schemas.microsoft.com/office/drawing/2014/chart" uri="{C3380CC4-5D6E-409C-BE32-E72D297353CC}">
              <c16:uniqueId val="{00000006-DE09-4A19-A68E-569AF09B55C3}"/>
            </c:ext>
          </c:extLst>
        </c:ser>
        <c:ser>
          <c:idx val="7"/>
          <c:order val="7"/>
          <c:tx>
            <c:v>0.8</c:v>
          </c:tx>
          <c:spPr>
            <a:ln w="22225" cap="rnd">
              <a:solidFill>
                <a:schemeClr val="accent2">
                  <a:lumMod val="60000"/>
                </a:schemeClr>
              </a:solidFill>
              <a:round/>
            </a:ln>
            <a:effectLst/>
          </c:spPr>
          <c:marker>
            <c:symbol val="none"/>
          </c:marker>
          <c:xVal>
            <c:numRef>
              <c:f>'C&amp;P vs S vs T'!$B$18:$B$37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T'!$J$18:$J$37</c:f>
              <c:numCache>
                <c:formatCode>General</c:formatCode>
                <c:ptCount val="20"/>
                <c:pt idx="0">
                  <c:v>2.4985596781043668E-38</c:v>
                </c:pt>
                <c:pt idx="1">
                  <c:v>1.5068812602437066E-19</c:v>
                </c:pt>
                <c:pt idx="2">
                  <c:v>1.6034346758977668E-11</c:v>
                </c:pt>
                <c:pt idx="3">
                  <c:v>3.9499198773918816E-7</c:v>
                </c:pt>
                <c:pt idx="4">
                  <c:v>1.8797973817686903E-4</c:v>
                </c:pt>
                <c:pt idx="5">
                  <c:v>1.0091999448092415E-2</c:v>
                </c:pt>
                <c:pt idx="6">
                  <c:v>0.144438741357098</c:v>
                </c:pt>
                <c:pt idx="7">
                  <c:v>0.88674153621204965</c:v>
                </c:pt>
                <c:pt idx="8">
                  <c:v>3.1117589961858805</c:v>
                </c:pt>
                <c:pt idx="9">
                  <c:v>7.5040810218846374</c:v>
                </c:pt>
                <c:pt idx="10">
                  <c:v>14.058586652485516</c:v>
                </c:pt>
                <c:pt idx="11">
                  <c:v>22.230695484605391</c:v>
                </c:pt>
                <c:pt idx="12">
                  <c:v>31.375208747988921</c:v>
                </c:pt>
                <c:pt idx="13">
                  <c:v>41.014088418865612</c:v>
                </c:pt>
                <c:pt idx="14">
                  <c:v>50.87384321732435</c:v>
                </c:pt>
                <c:pt idx="15">
                  <c:v>60.822883846276255</c:v>
                </c:pt>
                <c:pt idx="16">
                  <c:v>70.805317194669669</c:v>
                </c:pt>
                <c:pt idx="17">
                  <c:v>80.799506803054285</c:v>
                </c:pt>
                <c:pt idx="18">
                  <c:v>90.797645672215126</c:v>
                </c:pt>
                <c:pt idx="19">
                  <c:v>100.79706402628432</c:v>
                </c:pt>
              </c:numCache>
            </c:numRef>
          </c:yVal>
          <c:smooth val="1"/>
          <c:extLst>
            <c:ext xmlns:c16="http://schemas.microsoft.com/office/drawing/2014/chart" uri="{C3380CC4-5D6E-409C-BE32-E72D297353CC}">
              <c16:uniqueId val="{00000007-DE09-4A19-A68E-569AF09B55C3}"/>
            </c:ext>
          </c:extLst>
        </c:ser>
        <c:dLbls>
          <c:showLegendKey val="0"/>
          <c:showVal val="0"/>
          <c:showCatName val="0"/>
          <c:showSerName val="0"/>
          <c:showPercent val="0"/>
          <c:showBubbleSize val="0"/>
        </c:dLbls>
        <c:axId val="340340399"/>
        <c:axId val="340340879"/>
      </c:scatterChart>
      <c:valAx>
        <c:axId val="3403403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340340879"/>
        <c:crosses val="autoZero"/>
        <c:crossBetween val="midCat"/>
      </c:valAx>
      <c:valAx>
        <c:axId val="340340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34039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Put vs S vs T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0.1</c:v>
          </c:tx>
          <c:spPr>
            <a:ln w="22225" cap="rnd">
              <a:solidFill>
                <a:schemeClr val="accent1"/>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T'!$C$46:$C$65</c:f>
              <c:numCache>
                <c:formatCode>General</c:formatCode>
                <c:ptCount val="20"/>
                <c:pt idx="0">
                  <c:v>89.900049983337496</c:v>
                </c:pt>
                <c:pt idx="1">
                  <c:v>79.900049983337496</c:v>
                </c:pt>
                <c:pt idx="2">
                  <c:v>69.900049983337496</c:v>
                </c:pt>
                <c:pt idx="3">
                  <c:v>59.900049983337496</c:v>
                </c:pt>
                <c:pt idx="4">
                  <c:v>49.900049983337496</c:v>
                </c:pt>
                <c:pt idx="5">
                  <c:v>39.900049983337496</c:v>
                </c:pt>
                <c:pt idx="6">
                  <c:v>29.900049991637999</c:v>
                </c:pt>
                <c:pt idx="7">
                  <c:v>19.900364562639112</c:v>
                </c:pt>
                <c:pt idx="8">
                  <c:v>10.023738953955885</c:v>
                </c:pt>
                <c:pt idx="9">
                  <c:v>2.4717913988830205</c:v>
                </c:pt>
                <c:pt idx="10">
                  <c:v>0.18435803629399317</c:v>
                </c:pt>
                <c:pt idx="11">
                  <c:v>3.7678707584131721E-3</c:v>
                </c:pt>
                <c:pt idx="12">
                  <c:v>2.4560143471648484E-5</c:v>
                </c:pt>
                <c:pt idx="13">
                  <c:v>6.2581395010182606E-8</c:v>
                </c:pt>
                <c:pt idx="14">
                  <c:v>7.5061488538087893E-11</c:v>
                </c:pt>
                <c:pt idx="15">
                  <c:v>4.9453558799687494E-14</c:v>
                </c:pt>
                <c:pt idx="16">
                  <c:v>2.027557336561748E-17</c:v>
                </c:pt>
                <c:pt idx="17">
                  <c:v>5.7177972686549279E-21</c:v>
                </c:pt>
                <c:pt idx="18">
                  <c:v>1.2019474238590676E-24</c:v>
                </c:pt>
                <c:pt idx="19">
                  <c:v>2.0095095396711715E-28</c:v>
                </c:pt>
              </c:numCache>
            </c:numRef>
          </c:yVal>
          <c:smooth val="1"/>
          <c:extLst>
            <c:ext xmlns:c16="http://schemas.microsoft.com/office/drawing/2014/chart" uri="{C3380CC4-5D6E-409C-BE32-E72D297353CC}">
              <c16:uniqueId val="{00000000-F3C9-4C2E-9787-F852F01D5E7C}"/>
            </c:ext>
          </c:extLst>
        </c:ser>
        <c:ser>
          <c:idx val="1"/>
          <c:order val="1"/>
          <c:tx>
            <c:v>0.2</c:v>
          </c:tx>
          <c:spPr>
            <a:ln w="22225" cap="rnd">
              <a:solidFill>
                <a:schemeClr val="accent2"/>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T'!$D$46:$D$65</c:f>
              <c:numCache>
                <c:formatCode>General</c:formatCode>
                <c:ptCount val="20"/>
                <c:pt idx="0">
                  <c:v>89.800199866733308</c:v>
                </c:pt>
                <c:pt idx="1">
                  <c:v>79.800199866733308</c:v>
                </c:pt>
                <c:pt idx="2">
                  <c:v>69.800199866733308</c:v>
                </c:pt>
                <c:pt idx="3">
                  <c:v>59.800199866733308</c:v>
                </c:pt>
                <c:pt idx="4">
                  <c:v>49.800199866733315</c:v>
                </c:pt>
                <c:pt idx="5">
                  <c:v>39.800199874087106</c:v>
                </c:pt>
                <c:pt idx="6">
                  <c:v>29.800262050315979</c:v>
                </c:pt>
                <c:pt idx="7">
                  <c:v>19.817623577797619</c:v>
                </c:pt>
                <c:pt idx="8">
                  <c:v>10.320377042080651</c:v>
                </c:pt>
                <c:pt idx="9">
                  <c:v>3.4644858545419481</c:v>
                </c:pt>
                <c:pt idx="10">
                  <c:v>0.65809009972461574</c:v>
                </c:pt>
                <c:pt idx="11">
                  <c:v>7.0455858487305623E-2</c:v>
                </c:pt>
                <c:pt idx="12">
                  <c:v>4.5452497053133367E-3</c:v>
                </c:pt>
                <c:pt idx="13">
                  <c:v>1.9226541262996714E-4</c:v>
                </c:pt>
                <c:pt idx="14">
                  <c:v>5.7735644452929012E-6</c:v>
                </c:pt>
                <c:pt idx="15">
                  <c:v>1.3173392631125621E-7</c:v>
                </c:pt>
                <c:pt idx="16">
                  <c:v>2.4156239252505327E-9</c:v>
                </c:pt>
                <c:pt idx="17">
                  <c:v>3.726463351424507E-11</c:v>
                </c:pt>
                <c:pt idx="18">
                  <c:v>5.0190890496037434E-13</c:v>
                </c:pt>
                <c:pt idx="19">
                  <c:v>6.0829698026666019E-15</c:v>
                </c:pt>
              </c:numCache>
            </c:numRef>
          </c:yVal>
          <c:smooth val="1"/>
          <c:extLst>
            <c:ext xmlns:c16="http://schemas.microsoft.com/office/drawing/2014/chart" uri="{C3380CC4-5D6E-409C-BE32-E72D297353CC}">
              <c16:uniqueId val="{00000001-F3C9-4C2E-9787-F852F01D5E7C}"/>
            </c:ext>
          </c:extLst>
        </c:ser>
        <c:ser>
          <c:idx val="2"/>
          <c:order val="2"/>
          <c:tx>
            <c:v>0.3</c:v>
          </c:tx>
          <c:spPr>
            <a:ln w="22225" cap="rnd">
              <a:solidFill>
                <a:schemeClr val="accent3"/>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T'!$E$46:$E$65</c:f>
              <c:numCache>
                <c:formatCode>General</c:formatCode>
                <c:ptCount val="20"/>
                <c:pt idx="0">
                  <c:v>89.700449550337297</c:v>
                </c:pt>
                <c:pt idx="1">
                  <c:v>79.700449550337297</c:v>
                </c:pt>
                <c:pt idx="2">
                  <c:v>69.700449550337297</c:v>
                </c:pt>
                <c:pt idx="3">
                  <c:v>59.700449550337304</c:v>
                </c:pt>
                <c:pt idx="4">
                  <c:v>49.700449550511358</c:v>
                </c:pt>
                <c:pt idx="5">
                  <c:v>39.700452546325081</c:v>
                </c:pt>
                <c:pt idx="6">
                  <c:v>29.701971650100504</c:v>
                </c:pt>
                <c:pt idx="7">
                  <c:v>19.781302618876381</c:v>
                </c:pt>
                <c:pt idx="8">
                  <c:v>10.677565539881982</c:v>
                </c:pt>
                <c:pt idx="9">
                  <c:v>4.213325999146285</c:v>
                </c:pt>
                <c:pt idx="10">
                  <c:v>1.1564781561719926</c:v>
                </c:pt>
                <c:pt idx="11">
                  <c:v>0.22331897830657077</c:v>
                </c:pt>
                <c:pt idx="12">
                  <c:v>3.1663755766052071E-2</c:v>
                </c:pt>
                <c:pt idx="13">
                  <c:v>3.4674734490862946E-3</c:v>
                </c:pt>
                <c:pt idx="14">
                  <c:v>3.075734108142613E-4</c:v>
                </c:pt>
                <c:pt idx="15">
                  <c:v>2.302747545398446E-5</c:v>
                </c:pt>
                <c:pt idx="16">
                  <c:v>1.5060067518128629E-6</c:v>
                </c:pt>
                <c:pt idx="17">
                  <c:v>8.8503265371760607E-8</c:v>
                </c:pt>
                <c:pt idx="18">
                  <c:v>4.7827296499696933E-9</c:v>
                </c:pt>
                <c:pt idx="19">
                  <c:v>2.4219918877723407E-10</c:v>
                </c:pt>
              </c:numCache>
            </c:numRef>
          </c:yVal>
          <c:smooth val="1"/>
          <c:extLst>
            <c:ext xmlns:c16="http://schemas.microsoft.com/office/drawing/2014/chart" uri="{C3380CC4-5D6E-409C-BE32-E72D297353CC}">
              <c16:uniqueId val="{00000002-F3C9-4C2E-9787-F852F01D5E7C}"/>
            </c:ext>
          </c:extLst>
        </c:ser>
        <c:ser>
          <c:idx val="3"/>
          <c:order val="3"/>
          <c:tx>
            <c:v>0.4</c:v>
          </c:tx>
          <c:spPr>
            <a:ln w="22225" cap="rnd">
              <a:solidFill>
                <a:schemeClr val="accent4"/>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T'!$F$46:$F$65</c:f>
              <c:numCache>
                <c:formatCode>General</c:formatCode>
                <c:ptCount val="20"/>
                <c:pt idx="0">
                  <c:v>89.600798934399151</c:v>
                </c:pt>
                <c:pt idx="1">
                  <c:v>79.600798934399151</c:v>
                </c:pt>
                <c:pt idx="2">
                  <c:v>69.600798934399151</c:v>
                </c:pt>
                <c:pt idx="3">
                  <c:v>59.600798934399442</c:v>
                </c:pt>
                <c:pt idx="4">
                  <c:v>49.600798973585221</c:v>
                </c:pt>
                <c:pt idx="5">
                  <c:v>39.600866601725336</c:v>
                </c:pt>
                <c:pt idx="6">
                  <c:v>29.609149177743816</c:v>
                </c:pt>
                <c:pt idx="7">
                  <c:v>19.791205837246352</c:v>
                </c:pt>
                <c:pt idx="8">
                  <c:v>11.035349876134674</c:v>
                </c:pt>
                <c:pt idx="9">
                  <c:v>4.8357495426492463</c:v>
                </c:pt>
                <c:pt idx="10">
                  <c:v>1.6318040959725053</c:v>
                </c:pt>
                <c:pt idx="11">
                  <c:v>0.43026095368589257</c:v>
                </c:pt>
                <c:pt idx="12">
                  <c:v>9.147565634983823E-2</c:v>
                </c:pt>
                <c:pt idx="13">
                  <c:v>1.6243840550794586E-2</c:v>
                </c:pt>
                <c:pt idx="14">
                  <c:v>2.4899095014787737E-3</c:v>
                </c:pt>
                <c:pt idx="15">
                  <c:v>3.390031312532106E-4</c:v>
                </c:pt>
                <c:pt idx="16">
                  <c:v>4.1992210542367422E-5</c:v>
                </c:pt>
                <c:pt idx="17">
                  <c:v>4.8271660970062387E-6</c:v>
                </c:pt>
                <c:pt idx="18">
                  <c:v>5.2341963534842034E-7</c:v>
                </c:pt>
                <c:pt idx="19">
                  <c:v>5.4255552689154234E-8</c:v>
                </c:pt>
              </c:numCache>
            </c:numRef>
          </c:yVal>
          <c:smooth val="1"/>
          <c:extLst>
            <c:ext xmlns:c16="http://schemas.microsoft.com/office/drawing/2014/chart" uri="{C3380CC4-5D6E-409C-BE32-E72D297353CC}">
              <c16:uniqueId val="{00000003-F3C9-4C2E-9787-F852F01D5E7C}"/>
            </c:ext>
          </c:extLst>
        </c:ser>
        <c:ser>
          <c:idx val="4"/>
          <c:order val="4"/>
          <c:tx>
            <c:v>0.5</c:v>
          </c:tx>
          <c:spPr>
            <a:ln w="22225" cap="rnd">
              <a:solidFill>
                <a:schemeClr val="accent5"/>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T'!$G$46:$G$65</c:f>
              <c:numCache>
                <c:formatCode>General</c:formatCode>
                <c:ptCount val="20"/>
                <c:pt idx="0">
                  <c:v>89.501247919268238</c:v>
                </c:pt>
                <c:pt idx="1">
                  <c:v>79.501247919268238</c:v>
                </c:pt>
                <c:pt idx="2">
                  <c:v>69.501247919268238</c:v>
                </c:pt>
                <c:pt idx="3">
                  <c:v>59.501247919345225</c:v>
                </c:pt>
                <c:pt idx="4">
                  <c:v>49.501249001852116</c:v>
                </c:pt>
                <c:pt idx="5">
                  <c:v>39.501716564493329</c:v>
                </c:pt>
                <c:pt idx="6">
                  <c:v>29.525842775206613</c:v>
                </c:pt>
                <c:pt idx="7">
                  <c:v>19.8360299335029</c:v>
                </c:pt>
                <c:pt idx="8">
                  <c:v>11.37964900372117</c:v>
                </c:pt>
                <c:pt idx="9">
                  <c:v>5.3772721530958449</c:v>
                </c:pt>
                <c:pt idx="10">
                  <c:v>2.0779078901952204</c:v>
                </c:pt>
                <c:pt idx="11">
                  <c:v>0.66644183407096413</c:v>
                </c:pt>
                <c:pt idx="12">
                  <c:v>0.18186051150669069</c:v>
                </c:pt>
                <c:pt idx="13">
                  <c:v>4.3363712561108714E-2</c:v>
                </c:pt>
                <c:pt idx="14">
                  <c:v>9.2607892276175274E-3</c:v>
                </c:pt>
                <c:pt idx="15">
                  <c:v>1.8097190421733356E-3</c:v>
                </c:pt>
                <c:pt idx="16">
                  <c:v>3.2949645822178027E-4</c:v>
                </c:pt>
                <c:pt idx="17">
                  <c:v>5.6736787682041927E-5</c:v>
                </c:pt>
                <c:pt idx="18">
                  <c:v>9.3542083103101826E-6</c:v>
                </c:pt>
                <c:pt idx="19">
                  <c:v>1.4916913952995497E-6</c:v>
                </c:pt>
              </c:numCache>
            </c:numRef>
          </c:yVal>
          <c:smooth val="1"/>
          <c:extLst>
            <c:ext xmlns:c16="http://schemas.microsoft.com/office/drawing/2014/chart" uri="{C3380CC4-5D6E-409C-BE32-E72D297353CC}">
              <c16:uniqueId val="{00000004-F3C9-4C2E-9787-F852F01D5E7C}"/>
            </c:ext>
          </c:extLst>
        </c:ser>
        <c:ser>
          <c:idx val="5"/>
          <c:order val="5"/>
          <c:tx>
            <c:v>0.6</c:v>
          </c:tx>
          <c:spPr>
            <a:ln w="22225" cap="rnd">
              <a:solidFill>
                <a:schemeClr val="accent6"/>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T'!$H$46:$H$65</c:f>
              <c:numCache>
                <c:formatCode>General</c:formatCode>
                <c:ptCount val="20"/>
                <c:pt idx="0">
                  <c:v>89.401796405393526</c:v>
                </c:pt>
                <c:pt idx="1">
                  <c:v>79.401796405393526</c:v>
                </c:pt>
                <c:pt idx="2">
                  <c:v>69.401796405393526</c:v>
                </c:pt>
                <c:pt idx="3">
                  <c:v>59.401796408701706</c:v>
                </c:pt>
                <c:pt idx="4">
                  <c:v>49.401806752120109</c:v>
                </c:pt>
                <c:pt idx="5">
                  <c:v>39.403572070119289</c:v>
                </c:pt>
                <c:pt idx="6">
                  <c:v>29.454280073591619</c:v>
                </c:pt>
                <c:pt idx="7">
                  <c:v>19.905448030670854</c:v>
                </c:pt>
                <c:pt idx="8">
                  <c:v>11.707434273968929</c:v>
                </c:pt>
                <c:pt idx="9">
                  <c:v>5.8612504154918952</c:v>
                </c:pt>
                <c:pt idx="10">
                  <c:v>2.4963188732285104</c:v>
                </c:pt>
                <c:pt idx="11">
                  <c:v>0.91737956452385383</c:v>
                </c:pt>
                <c:pt idx="12">
                  <c:v>0.29689619207424389</c:v>
                </c:pt>
                <c:pt idx="13">
                  <c:v>8.6433134538216105E-2</c:v>
                </c:pt>
                <c:pt idx="14">
                  <c:v>2.3079941567940299E-2</c:v>
                </c:pt>
                <c:pt idx="15">
                  <c:v>5.7491130421793712E-3</c:v>
                </c:pt>
                <c:pt idx="16">
                  <c:v>1.3550583227202179E-3</c:v>
                </c:pt>
                <c:pt idx="17">
                  <c:v>3.0580229920014468E-4</c:v>
                </c:pt>
                <c:pt idx="18">
                  <c:v>6.6724896654521242E-5</c:v>
                </c:pt>
                <c:pt idx="19">
                  <c:v>1.4190250346302416E-5</c:v>
                </c:pt>
              </c:numCache>
            </c:numRef>
          </c:yVal>
          <c:smooth val="1"/>
          <c:extLst>
            <c:ext xmlns:c16="http://schemas.microsoft.com/office/drawing/2014/chart" uri="{C3380CC4-5D6E-409C-BE32-E72D297353CC}">
              <c16:uniqueId val="{00000005-F3C9-4C2E-9787-F852F01D5E7C}"/>
            </c:ext>
          </c:extLst>
        </c:ser>
        <c:ser>
          <c:idx val="6"/>
          <c:order val="6"/>
          <c:tx>
            <c:v>0.7</c:v>
          </c:tx>
          <c:spPr>
            <a:ln w="22225" cap="rnd">
              <a:solidFill>
                <a:schemeClr val="accent1">
                  <a:lumMod val="60000"/>
                </a:schemeClr>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T'!$I$46:$I$65</c:f>
              <c:numCache>
                <c:formatCode>General</c:formatCode>
                <c:ptCount val="20"/>
                <c:pt idx="0">
                  <c:v>89.302444293323504</c:v>
                </c:pt>
                <c:pt idx="1">
                  <c:v>79.302444293323504</c:v>
                </c:pt>
                <c:pt idx="2">
                  <c:v>69.302444293324015</c:v>
                </c:pt>
                <c:pt idx="3">
                  <c:v>59.302444343488496</c:v>
                </c:pt>
                <c:pt idx="4">
                  <c:v>49.302497832389008</c:v>
                </c:pt>
                <c:pt idx="5">
                  <c:v>39.307178641315836</c:v>
                </c:pt>
                <c:pt idx="6">
                  <c:v>29.395024061194022</c:v>
                </c:pt>
                <c:pt idx="7">
                  <c:v>19.991861279635387</c:v>
                </c:pt>
                <c:pt idx="8">
                  <c:v>12.018843451128767</c:v>
                </c:pt>
                <c:pt idx="9">
                  <c:v>6.3015670522829907</c:v>
                </c:pt>
                <c:pt idx="10">
                  <c:v>2.8899730652001843</c:v>
                </c:pt>
                <c:pt idx="11">
                  <c:v>1.1747976610448738</c:v>
                </c:pt>
                <c:pt idx="12">
                  <c:v>0.43069619879097143</c:v>
                </c:pt>
                <c:pt idx="13">
                  <c:v>0.14491546566076297</c:v>
                </c:pt>
                <c:pt idx="14">
                  <c:v>4.5468177536019838E-2</c:v>
                </c:pt>
                <c:pt idx="15">
                  <c:v>1.3487415564813254E-2</c:v>
                </c:pt>
                <c:pt idx="16">
                  <c:v>3.8266392346044814E-3</c:v>
                </c:pt>
                <c:pt idx="17">
                  <c:v>1.0484923599081881E-3</c:v>
                </c:pt>
                <c:pt idx="18">
                  <c:v>2.7966375125448428E-4</c:v>
                </c:pt>
                <c:pt idx="19">
                  <c:v>7.3094730869607133E-5</c:v>
                </c:pt>
              </c:numCache>
            </c:numRef>
          </c:yVal>
          <c:smooth val="1"/>
          <c:extLst>
            <c:ext xmlns:c16="http://schemas.microsoft.com/office/drawing/2014/chart" uri="{C3380CC4-5D6E-409C-BE32-E72D297353CC}">
              <c16:uniqueId val="{00000006-F3C9-4C2E-9787-F852F01D5E7C}"/>
            </c:ext>
          </c:extLst>
        </c:ser>
        <c:ser>
          <c:idx val="7"/>
          <c:order val="7"/>
          <c:tx>
            <c:v>0.8</c:v>
          </c:tx>
          <c:spPr>
            <a:ln w="22225" cap="rnd">
              <a:solidFill>
                <a:schemeClr val="accent2">
                  <a:lumMod val="60000"/>
                </a:schemeClr>
              </a:solidFill>
              <a:round/>
            </a:ln>
            <a:effectLst/>
          </c:spPr>
          <c:marker>
            <c:symbol val="none"/>
          </c:marker>
          <c:xVal>
            <c:numRef>
              <c:f>'C&amp;P vs S vs T'!$B$46:$B$65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T'!$J$46:$J$65</c:f>
              <c:numCache>
                <c:formatCode>General</c:formatCode>
                <c:ptCount val="20"/>
                <c:pt idx="0">
                  <c:v>89.203191483706064</c:v>
                </c:pt>
                <c:pt idx="1">
                  <c:v>79.203191483706064</c:v>
                </c:pt>
                <c:pt idx="2">
                  <c:v>69.203191483722094</c:v>
                </c:pt>
                <c:pt idx="3">
                  <c:v>59.20319187869805</c:v>
                </c:pt>
                <c:pt idx="4">
                  <c:v>49.203379463444243</c:v>
                </c:pt>
                <c:pt idx="5">
                  <c:v>39.213283483154157</c:v>
                </c:pt>
                <c:pt idx="6">
                  <c:v>29.34763022506317</c:v>
                </c:pt>
                <c:pt idx="7">
                  <c:v>20.089933019918107</c:v>
                </c:pt>
                <c:pt idx="8">
                  <c:v>12.314950479891948</c:v>
                </c:pt>
                <c:pt idx="9">
                  <c:v>6.7072725055907156</c:v>
                </c:pt>
                <c:pt idx="10">
                  <c:v>3.2617781361915732</c:v>
                </c:pt>
                <c:pt idx="11">
                  <c:v>1.4338869683114499</c:v>
                </c:pt>
                <c:pt idx="12">
                  <c:v>0.57840023169498078</c:v>
                </c:pt>
                <c:pt idx="13">
                  <c:v>0.21727990257169427</c:v>
                </c:pt>
                <c:pt idx="14">
                  <c:v>7.7034701030415098E-2</c:v>
                </c:pt>
                <c:pt idx="15">
                  <c:v>2.6075329982320206E-2</c:v>
                </c:pt>
                <c:pt idx="16">
                  <c:v>8.5086783757105933E-3</c:v>
                </c:pt>
                <c:pt idx="17">
                  <c:v>2.6982867603573962E-3</c:v>
                </c:pt>
                <c:pt idx="18">
                  <c:v>8.3715592116805071E-4</c:v>
                </c:pt>
                <c:pt idx="19">
                  <c:v>2.555099903949953E-4</c:v>
                </c:pt>
              </c:numCache>
            </c:numRef>
          </c:yVal>
          <c:smooth val="1"/>
          <c:extLst>
            <c:ext xmlns:c16="http://schemas.microsoft.com/office/drawing/2014/chart" uri="{C3380CC4-5D6E-409C-BE32-E72D297353CC}">
              <c16:uniqueId val="{00000007-F3C9-4C2E-9787-F852F01D5E7C}"/>
            </c:ext>
          </c:extLst>
        </c:ser>
        <c:dLbls>
          <c:showLegendKey val="0"/>
          <c:showVal val="0"/>
          <c:showCatName val="0"/>
          <c:showSerName val="0"/>
          <c:showPercent val="0"/>
          <c:showBubbleSize val="0"/>
        </c:dLbls>
        <c:axId val="490383487"/>
        <c:axId val="490375327"/>
      </c:scatterChart>
      <c:valAx>
        <c:axId val="4903834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490375327"/>
        <c:crosses val="autoZero"/>
        <c:crossBetween val="midCat"/>
      </c:valAx>
      <c:valAx>
        <c:axId val="490375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83487"/>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Call vs S vs 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0.1</c:v>
          </c:tx>
          <c:spPr>
            <a:ln w="22225" cap="rnd">
              <a:solidFill>
                <a:schemeClr val="accent1"/>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'!$C$18:$C$38</c:f>
              <c:numCache>
                <c:formatCode>General</c:formatCode>
                <c:ptCount val="21"/>
                <c:pt idx="0">
                  <c:v>0.1</c:v>
                </c:pt>
                <c:pt idx="1">
                  <c:v>5.6579979520304888E-9</c:v>
                </c:pt>
                <c:pt idx="2">
                  <c:v>2.4375229109515695E-4</c:v>
                </c:pt>
                <c:pt idx="3">
                  <c:v>2.2899372282566055E-2</c:v>
                </c:pt>
                <c:pt idx="4">
                  <c:v>0.28048374780980678</c:v>
                </c:pt>
                <c:pt idx="5">
                  <c:v>1.3362707113576855</c:v>
                </c:pt>
                <c:pt idx="6">
                  <c:v>3.8103270917359389</c:v>
                </c:pt>
                <c:pt idx="7">
                  <c:v>7.9963434765752694</c:v>
                </c:pt>
                <c:pt idx="8">
                  <c:v>13.809896233339778</c:v>
                </c:pt>
                <c:pt idx="9">
                  <c:v>20.951884069914591</c:v>
                </c:pt>
                <c:pt idx="10">
                  <c:v>29.074907709159319</c:v>
                </c:pt>
                <c:pt idx="11">
                  <c:v>37.875493106724612</c:v>
                </c:pt>
                <c:pt idx="12">
                  <c:v>47.123323847089978</c:v>
                </c:pt>
                <c:pt idx="13">
                  <c:v>56.6574544491138</c:v>
                </c:pt>
                <c:pt idx="14">
                  <c:v>66.371124188343146</c:v>
                </c:pt>
                <c:pt idx="15">
                  <c:v>76.195877891859155</c:v>
                </c:pt>
                <c:pt idx="16">
                  <c:v>86.088789190986702</c:v>
                </c:pt>
                <c:pt idx="17">
                  <c:v>96.02332585081129</c:v>
                </c:pt>
                <c:pt idx="18">
                  <c:v>105.98323508077216</c:v>
                </c:pt>
                <c:pt idx="19">
                  <c:v>115.95861136210812</c:v>
                </c:pt>
                <c:pt idx="20">
                  <c:v>125.94343121827163</c:v>
                </c:pt>
              </c:numCache>
            </c:numRef>
          </c:yVal>
          <c:smooth val="1"/>
          <c:extLst>
            <c:ext xmlns:c16="http://schemas.microsoft.com/office/drawing/2014/chart" uri="{C3380CC4-5D6E-409C-BE32-E72D297353CC}">
              <c16:uniqueId val="{00000000-F6CF-4A97-891F-3FC7F8C3B520}"/>
            </c:ext>
          </c:extLst>
        </c:ser>
        <c:ser>
          <c:idx val="1"/>
          <c:order val="1"/>
          <c:tx>
            <c:v>0.2</c:v>
          </c:tx>
          <c:spPr>
            <a:ln w="22225" cap="rnd">
              <a:solidFill>
                <a:schemeClr val="accent2"/>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'!$D$18:$D$38</c:f>
              <c:numCache>
                <c:formatCode>General</c:formatCode>
                <c:ptCount val="21"/>
                <c:pt idx="0">
                  <c:v>0.2</c:v>
                </c:pt>
                <c:pt idx="1">
                  <c:v>6.7274798755920781E-7</c:v>
                </c:pt>
                <c:pt idx="2">
                  <c:v>5.8475617268862745E-3</c:v>
                </c:pt>
                <c:pt idx="3">
                  <c:v>0.22840834066471705</c:v>
                </c:pt>
                <c:pt idx="4">
                  <c:v>1.5767933401471934</c:v>
                </c:pt>
                <c:pt idx="5">
                  <c:v>5.0268315090438307</c:v>
                </c:pt>
                <c:pt idx="6">
                  <c:v>10.715528770494831</c:v>
                </c:pt>
                <c:pt idx="7">
                  <c:v>18.148248263301056</c:v>
                </c:pt>
                <c:pt idx="8">
                  <c:v>26.716260163528929</c:v>
                </c:pt>
                <c:pt idx="9">
                  <c:v>35.949180938542703</c:v>
                </c:pt>
                <c:pt idx="10">
                  <c:v>45.547827553688521</c:v>
                </c:pt>
                <c:pt idx="11">
                  <c:v>55.340371832865607</c:v>
                </c:pt>
                <c:pt idx="12">
                  <c:v>65.233628915169504</c:v>
                </c:pt>
                <c:pt idx="13">
                  <c:v>75.178675959515289</c:v>
                </c:pt>
                <c:pt idx="14">
                  <c:v>85.150271931351966</c:v>
                </c:pt>
                <c:pt idx="15">
                  <c:v>95.135497436355564</c:v>
                </c:pt>
                <c:pt idx="16">
                  <c:v>105.12775177333167</c:v>
                </c:pt>
                <c:pt idx="17">
                  <c:v>115.12365489613366</c:v>
                </c:pt>
                <c:pt idx="18">
                  <c:v>125.12146730191137</c:v>
                </c:pt>
                <c:pt idx="19">
                  <c:v>135.12028764575965</c:v>
                </c:pt>
                <c:pt idx="20">
                  <c:v>145.11964511729704</c:v>
                </c:pt>
              </c:numCache>
            </c:numRef>
          </c:yVal>
          <c:smooth val="1"/>
          <c:extLst>
            <c:ext xmlns:c16="http://schemas.microsoft.com/office/drawing/2014/chart" uri="{C3380CC4-5D6E-409C-BE32-E72D297353CC}">
              <c16:uniqueId val="{00000001-F6CF-4A97-891F-3FC7F8C3B520}"/>
            </c:ext>
          </c:extLst>
        </c:ser>
        <c:ser>
          <c:idx val="2"/>
          <c:order val="2"/>
          <c:tx>
            <c:v>0.3</c:v>
          </c:tx>
          <c:spPr>
            <a:ln w="22225" cap="rnd">
              <a:solidFill>
                <a:schemeClr val="accent3"/>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'!$E$18:$E$38</c:f>
              <c:numCache>
                <c:formatCode>General</c:formatCode>
                <c:ptCount val="21"/>
                <c:pt idx="0">
                  <c:v>0.3</c:v>
                </c:pt>
                <c:pt idx="1">
                  <c:v>3.9591392604490321E-5</c:v>
                </c:pt>
                <c:pt idx="2">
                  <c:v>7.2816659008734241E-2</c:v>
                </c:pt>
                <c:pt idx="3">
                  <c:v>1.254480752374687</c:v>
                </c:pt>
                <c:pt idx="4">
                  <c:v>5.2231472511244128</c:v>
                </c:pt>
                <c:pt idx="5">
                  <c:v>11.968532559496708</c:v>
                </c:pt>
                <c:pt idx="6">
                  <c:v>20.452630847932042</c:v>
                </c:pt>
                <c:pt idx="7">
                  <c:v>29.800489017611149</c:v>
                </c:pt>
                <c:pt idx="8">
                  <c:v>39.530449810895071</c:v>
                </c:pt>
                <c:pt idx="9">
                  <c:v>49.420188179990646</c:v>
                </c:pt>
                <c:pt idx="10">
                  <c:v>59.375159949789058</c:v>
                </c:pt>
                <c:pt idx="11">
                  <c:v>69.356615240342435</c:v>
                </c:pt>
                <c:pt idx="12">
                  <c:v>79.348875338669757</c:v>
                </c:pt>
                <c:pt idx="13">
                  <c:v>89.345592687203478</c:v>
                </c:pt>
                <c:pt idx="14">
                  <c:v>99.344175850259546</c:v>
                </c:pt>
                <c:pt idx="15">
                  <c:v>109.34355311704789</c:v>
                </c:pt>
                <c:pt idx="16">
                  <c:v>119.34327435581932</c:v>
                </c:pt>
                <c:pt idx="17">
                  <c:v>129.34314728847738</c:v>
                </c:pt>
                <c:pt idx="18">
                  <c:v>139.34308833027495</c:v>
                </c:pt>
                <c:pt idx="19">
                  <c:v>149.34306049796959</c:v>
                </c:pt>
                <c:pt idx="20">
                  <c:v>159.34304713800088</c:v>
                </c:pt>
              </c:numCache>
            </c:numRef>
          </c:yVal>
          <c:smooth val="1"/>
          <c:extLst>
            <c:ext xmlns:c16="http://schemas.microsoft.com/office/drawing/2014/chart" uri="{C3380CC4-5D6E-409C-BE32-E72D297353CC}">
              <c16:uniqueId val="{00000002-F6CF-4A97-891F-3FC7F8C3B520}"/>
            </c:ext>
          </c:extLst>
        </c:ser>
        <c:ser>
          <c:idx val="3"/>
          <c:order val="3"/>
          <c:tx>
            <c:v>0.4</c:v>
          </c:tx>
          <c:spPr>
            <a:ln w="22225" cap="rnd">
              <a:solidFill>
                <a:schemeClr val="accent4"/>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'!$F$18:$F$38</c:f>
              <c:numCache>
                <c:formatCode>General</c:formatCode>
                <c:ptCount val="21"/>
                <c:pt idx="0">
                  <c:v>0.4</c:v>
                </c:pt>
                <c:pt idx="1">
                  <c:v>1.1710314681236851E-3</c:v>
                </c:pt>
                <c:pt idx="2">
                  <c:v>0.48997620306620515</c:v>
                </c:pt>
                <c:pt idx="3">
                  <c:v>4.0740624122628724</c:v>
                </c:pt>
                <c:pt idx="4">
                  <c:v>11.26576630042657</c:v>
                </c:pt>
                <c:pt idx="5">
                  <c:v>20.304260346619508</c:v>
                </c:pt>
                <c:pt idx="6">
                  <c:v>30.007679315600715</c:v>
                </c:pt>
                <c:pt idx="7">
                  <c:v>39.919081331578639</c:v>
                </c:pt>
                <c:pt idx="8">
                  <c:v>49.892526262109953</c:v>
                </c:pt>
                <c:pt idx="9">
                  <c:v>59.884401723973795</c:v>
                </c:pt>
                <c:pt idx="10">
                  <c:v>69.881843546054313</c:v>
                </c:pt>
                <c:pt idx="11">
                  <c:v>79.881011648176226</c:v>
                </c:pt>
                <c:pt idx="12">
                  <c:v>89.880731960834709</c:v>
                </c:pt>
                <c:pt idx="13">
                  <c:v>99.880634769982123</c:v>
                </c:pt>
                <c:pt idx="14">
                  <c:v>109.88059989498629</c:v>
                </c:pt>
                <c:pt idx="15">
                  <c:v>119.88058698946877</c:v>
                </c:pt>
                <c:pt idx="16">
                  <c:v>129.88058207156851</c:v>
                </c:pt>
                <c:pt idx="17">
                  <c:v>139.88058014457783</c:v>
                </c:pt>
                <c:pt idx="18">
                  <c:v>149.88057936933711</c:v>
                </c:pt>
                <c:pt idx="19">
                  <c:v>159.88057904956867</c:v>
                </c:pt>
                <c:pt idx="20">
                  <c:v>169.88057891451916</c:v>
                </c:pt>
              </c:numCache>
            </c:numRef>
          </c:yVal>
          <c:smooth val="1"/>
          <c:extLst>
            <c:ext xmlns:c16="http://schemas.microsoft.com/office/drawing/2014/chart" uri="{C3380CC4-5D6E-409C-BE32-E72D297353CC}">
              <c16:uniqueId val="{00000003-F6CF-4A97-891F-3FC7F8C3B520}"/>
            </c:ext>
          </c:extLst>
        </c:ser>
        <c:ser>
          <c:idx val="4"/>
          <c:order val="4"/>
          <c:tx>
            <c:v>0.5</c:v>
          </c:tx>
          <c:spPr>
            <a:ln w="22225" cap="rnd">
              <a:solidFill>
                <a:schemeClr val="accent5"/>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'!$G$18:$G$38</c:f>
              <c:numCache>
                <c:formatCode>General</c:formatCode>
                <c:ptCount val="21"/>
                <c:pt idx="0">
                  <c:v>0.5</c:v>
                </c:pt>
                <c:pt idx="1">
                  <c:v>1.781214223290048E-2</c:v>
                </c:pt>
                <c:pt idx="2">
                  <c:v>1.8950898589473857</c:v>
                </c:pt>
                <c:pt idx="3">
                  <c:v>8.6557678603816157</c:v>
                </c:pt>
                <c:pt idx="4">
                  <c:v>17.881070276695244</c:v>
                </c:pt>
                <c:pt idx="5">
                  <c:v>27.725391826902847</c:v>
                </c:pt>
                <c:pt idx="6">
                  <c:v>37.694877925699487</c:v>
                </c:pt>
                <c:pt idx="7">
                  <c:v>47.688700243227089</c:v>
                </c:pt>
                <c:pt idx="8">
                  <c:v>57.687380741501556</c:v>
                </c:pt>
                <c:pt idx="9">
                  <c:v>67.687081469448529</c:v>
                </c:pt>
                <c:pt idx="10">
                  <c:v>77.68700937299306</c:v>
                </c:pt>
                <c:pt idx="11">
                  <c:v>87.686990968011685</c:v>
                </c:pt>
                <c:pt idx="12">
                  <c:v>97.686986005876392</c:v>
                </c:pt>
                <c:pt idx="13">
                  <c:v>107.68698459812578</c:v>
                </c:pt>
                <c:pt idx="14">
                  <c:v>117.68698417939044</c:v>
                </c:pt>
                <c:pt idx="15">
                  <c:v>127.68698404924507</c:v>
                </c:pt>
                <c:pt idx="16">
                  <c:v>137.68698400711207</c:v>
                </c:pt>
                <c:pt idx="17">
                  <c:v>147.6869839929455</c:v>
                </c:pt>
                <c:pt idx="18">
                  <c:v>157.68698398801126</c:v>
                </c:pt>
                <c:pt idx="19">
                  <c:v>167.68698398623525</c:v>
                </c:pt>
                <c:pt idx="20">
                  <c:v>177.68698398557606</c:v>
                </c:pt>
              </c:numCache>
            </c:numRef>
          </c:yVal>
          <c:smooth val="1"/>
          <c:extLst>
            <c:ext xmlns:c16="http://schemas.microsoft.com/office/drawing/2014/chart" uri="{C3380CC4-5D6E-409C-BE32-E72D297353CC}">
              <c16:uniqueId val="{00000004-F6CF-4A97-891F-3FC7F8C3B520}"/>
            </c:ext>
          </c:extLst>
        </c:ser>
        <c:ser>
          <c:idx val="5"/>
          <c:order val="5"/>
          <c:tx>
            <c:v>0.6</c:v>
          </c:tx>
          <c:spPr>
            <a:ln w="22225" cap="rnd">
              <a:solidFill>
                <a:schemeClr val="accent6"/>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'!$H$18:$H$38</c:f>
              <c:numCache>
                <c:formatCode>General</c:formatCode>
                <c:ptCount val="21"/>
                <c:pt idx="0">
                  <c:v>0.6</c:v>
                </c:pt>
                <c:pt idx="1">
                  <c:v>0.1443101717441625</c:v>
                </c:pt>
                <c:pt idx="2">
                  <c:v>4.6123174764233781</c:v>
                </c:pt>
                <c:pt idx="3">
                  <c:v>13.602754000873258</c:v>
                </c:pt>
                <c:pt idx="4">
                  <c:v>23.485144722577971</c:v>
                </c:pt>
                <c:pt idx="5">
                  <c:v>33.471964567179143</c:v>
                </c:pt>
                <c:pt idx="6">
                  <c:v>43.47036622786797</c:v>
                </c:pt>
                <c:pt idx="7">
                  <c:v>53.470150374286575</c:v>
                </c:pt>
                <c:pt idx="8">
                  <c:v>63.47011785621477</c:v>
                </c:pt>
                <c:pt idx="9">
                  <c:v>73.470112427836852</c:v>
                </c:pt>
                <c:pt idx="10">
                  <c:v>83.470111432534793</c:v>
                </c:pt>
                <c:pt idx="11">
                  <c:v>93.470111233867485</c:v>
                </c:pt>
                <c:pt idx="12">
                  <c:v>103.47011119104889</c:v>
                </c:pt>
                <c:pt idx="13">
                  <c:v>113.47011118115645</c:v>
                </c:pt>
                <c:pt idx="14">
                  <c:v>123.47011117872231</c:v>
                </c:pt>
                <c:pt idx="15">
                  <c:v>133.47011117808799</c:v>
                </c:pt>
                <c:pt idx="16">
                  <c:v>143.47011117791376</c:v>
                </c:pt>
                <c:pt idx="17">
                  <c:v>153.47011117786357</c:v>
                </c:pt>
                <c:pt idx="18">
                  <c:v>163.47011117784845</c:v>
                </c:pt>
                <c:pt idx="19">
                  <c:v>173.47011117784371</c:v>
                </c:pt>
                <c:pt idx="20">
                  <c:v>183.47011117784214</c:v>
                </c:pt>
              </c:numCache>
            </c:numRef>
          </c:yVal>
          <c:smooth val="1"/>
          <c:extLst>
            <c:ext xmlns:c16="http://schemas.microsoft.com/office/drawing/2014/chart" uri="{C3380CC4-5D6E-409C-BE32-E72D297353CC}">
              <c16:uniqueId val="{00000005-F6CF-4A97-891F-3FC7F8C3B520}"/>
            </c:ext>
          </c:extLst>
        </c:ser>
        <c:ser>
          <c:idx val="6"/>
          <c:order val="6"/>
          <c:tx>
            <c:v>0.7</c:v>
          </c:tx>
          <c:spPr>
            <a:ln w="22225" cap="rnd">
              <a:solidFill>
                <a:schemeClr val="accent1">
                  <a:lumMod val="60000"/>
                </a:schemeClr>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'!$I$18:$I$38</c:f>
              <c:numCache>
                <c:formatCode>General</c:formatCode>
                <c:ptCount val="21"/>
                <c:pt idx="0">
                  <c:v>0.7</c:v>
                </c:pt>
                <c:pt idx="1">
                  <c:v>0.65741512483552267</c:v>
                </c:pt>
                <c:pt idx="2">
                  <c:v>7.9441535075531551</c:v>
                </c:pt>
                <c:pt idx="3">
                  <c:v>17.764372648672271</c:v>
                </c:pt>
                <c:pt idx="4">
                  <c:v>27.754970601200718</c:v>
                </c:pt>
                <c:pt idx="5">
                  <c:v>37.754403149545269</c:v>
                </c:pt>
                <c:pt idx="6">
                  <c:v>47.754361347873328</c:v>
                </c:pt>
                <c:pt idx="7">
                  <c:v>57.754357623515212</c:v>
                </c:pt>
                <c:pt idx="8">
                  <c:v>67.754357230659323</c:v>
                </c:pt>
                <c:pt idx="9">
                  <c:v>77.754357182637534</c:v>
                </c:pt>
                <c:pt idx="10">
                  <c:v>87.754357175961587</c:v>
                </c:pt>
                <c:pt idx="11">
                  <c:v>97.754357174922703</c:v>
                </c:pt>
                <c:pt idx="12">
                  <c:v>107.75435717474411</c:v>
                </c:pt>
                <c:pt idx="13">
                  <c:v>117.75435717471058</c:v>
                </c:pt>
                <c:pt idx="14">
                  <c:v>127.75435717470376</c:v>
                </c:pt>
                <c:pt idx="15">
                  <c:v>137.75435717470225</c:v>
                </c:pt>
                <c:pt idx="16">
                  <c:v>147.75435717470191</c:v>
                </c:pt>
                <c:pt idx="17">
                  <c:v>157.75435717470182</c:v>
                </c:pt>
                <c:pt idx="18">
                  <c:v>167.75435717470179</c:v>
                </c:pt>
                <c:pt idx="19">
                  <c:v>177.75435717470179</c:v>
                </c:pt>
                <c:pt idx="20">
                  <c:v>187.75435717470179</c:v>
                </c:pt>
              </c:numCache>
            </c:numRef>
          </c:yVal>
          <c:smooth val="1"/>
          <c:extLst>
            <c:ext xmlns:c16="http://schemas.microsoft.com/office/drawing/2014/chart" uri="{C3380CC4-5D6E-409C-BE32-E72D297353CC}">
              <c16:uniqueId val="{00000006-F6CF-4A97-891F-3FC7F8C3B520}"/>
            </c:ext>
          </c:extLst>
        </c:ser>
        <c:ser>
          <c:idx val="7"/>
          <c:order val="7"/>
          <c:tx>
            <c:v>0.8</c:v>
          </c:tx>
          <c:spPr>
            <a:ln w="22225" cap="rnd">
              <a:solidFill>
                <a:schemeClr val="accent2">
                  <a:lumMod val="60000"/>
                </a:schemeClr>
              </a:solidFill>
              <a:round/>
            </a:ln>
            <a:effectLst/>
          </c:spPr>
          <c:marker>
            <c:symbol val="none"/>
          </c:marker>
          <c:xVal>
            <c:numRef>
              <c:f>'C&amp;P vs S vs r '!$B$18:$B$38</c:f>
              <c:numCache>
                <c:formatCode>General</c:formatCode>
                <c:ptCount val="21"/>
                <c:pt idx="0">
                  <c:v>15.075760936614984</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'C&amp;P vs S vs r '!$J$18:$J$38</c:f>
              <c:numCache>
                <c:formatCode>General</c:formatCode>
                <c:ptCount val="21"/>
                <c:pt idx="0">
                  <c:v>0.8</c:v>
                </c:pt>
                <c:pt idx="1">
                  <c:v>1.8263273969867182</c:v>
                </c:pt>
                <c:pt idx="2">
                  <c:v>10.945985795242819</c:v>
                </c:pt>
                <c:pt idx="3">
                  <c:v>20.928602424103346</c:v>
                </c:pt>
                <c:pt idx="4">
                  <c:v>30.92821745097929</c:v>
                </c:pt>
                <c:pt idx="5">
                  <c:v>40.928205244090975</c:v>
                </c:pt>
                <c:pt idx="6">
                  <c:v>50.92820470502808</c:v>
                </c:pt>
                <c:pt idx="7">
                  <c:v>60.928204673598088</c:v>
                </c:pt>
                <c:pt idx="8">
                  <c:v>70.928204671289294</c:v>
                </c:pt>
                <c:pt idx="9">
                  <c:v>80.928204671083435</c:v>
                </c:pt>
                <c:pt idx="10">
                  <c:v>90.928204671061792</c:v>
                </c:pt>
                <c:pt idx="11">
                  <c:v>100.92820467105918</c:v>
                </c:pt>
                <c:pt idx="12">
                  <c:v>110.92820467105882</c:v>
                </c:pt>
                <c:pt idx="13">
                  <c:v>120.92820467105877</c:v>
                </c:pt>
                <c:pt idx="14">
                  <c:v>130.92820467105875</c:v>
                </c:pt>
                <c:pt idx="15">
                  <c:v>140.92820467105872</c:v>
                </c:pt>
                <c:pt idx="16">
                  <c:v>150.92820467105875</c:v>
                </c:pt>
                <c:pt idx="17">
                  <c:v>160.92820467105875</c:v>
                </c:pt>
                <c:pt idx="18">
                  <c:v>170.92820467105875</c:v>
                </c:pt>
                <c:pt idx="19">
                  <c:v>180.92820467105875</c:v>
                </c:pt>
                <c:pt idx="20">
                  <c:v>190.92820467105875</c:v>
                </c:pt>
              </c:numCache>
            </c:numRef>
          </c:yVal>
          <c:smooth val="1"/>
          <c:extLst>
            <c:ext xmlns:c16="http://schemas.microsoft.com/office/drawing/2014/chart" uri="{C3380CC4-5D6E-409C-BE32-E72D297353CC}">
              <c16:uniqueId val="{00000007-F6CF-4A97-891F-3FC7F8C3B520}"/>
            </c:ext>
          </c:extLst>
        </c:ser>
        <c:dLbls>
          <c:showLegendKey val="0"/>
          <c:showVal val="0"/>
          <c:showCatName val="0"/>
          <c:showSerName val="0"/>
          <c:showPercent val="0"/>
          <c:showBubbleSize val="0"/>
        </c:dLbls>
        <c:axId val="2063007119"/>
        <c:axId val="2062998959"/>
      </c:scatterChart>
      <c:valAx>
        <c:axId val="20630071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062998959"/>
        <c:crosses val="autoZero"/>
        <c:crossBetween val="midCat"/>
      </c:valAx>
      <c:valAx>
        <c:axId val="2062998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00711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Put vs S vs 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0.1</c:v>
          </c:tx>
          <c:spPr>
            <a:ln w="22225" cap="rnd">
              <a:solidFill>
                <a:schemeClr val="accent1"/>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'!$C$46:$C$65</c:f>
              <c:numCache>
                <c:formatCode>General</c:formatCode>
                <c:ptCount val="20"/>
                <c:pt idx="0">
                  <c:v>64.081822073829784</c:v>
                </c:pt>
                <c:pt idx="1">
                  <c:v>54.08206582046288</c:v>
                </c:pt>
                <c:pt idx="2">
                  <c:v>44.104721440454362</c:v>
                </c:pt>
                <c:pt idx="3">
                  <c:v>34.362305815981593</c:v>
                </c:pt>
                <c:pt idx="4">
                  <c:v>25.418092779529474</c:v>
                </c:pt>
                <c:pt idx="5">
                  <c:v>17.892149159907724</c:v>
                </c:pt>
                <c:pt idx="6">
                  <c:v>12.078165544747058</c:v>
                </c:pt>
                <c:pt idx="7">
                  <c:v>7.8917183015115633</c:v>
                </c:pt>
                <c:pt idx="8">
                  <c:v>5.0337061380863908</c:v>
                </c:pt>
                <c:pt idx="9">
                  <c:v>3.1567297773311154</c:v>
                </c:pt>
                <c:pt idx="10">
                  <c:v>1.9573151748963902</c:v>
                </c:pt>
                <c:pt idx="11">
                  <c:v>1.2051459152617738</c:v>
                </c:pt>
                <c:pt idx="12">
                  <c:v>0.73927651728558441</c:v>
                </c:pt>
                <c:pt idx="13">
                  <c:v>0.4529462565149136</c:v>
                </c:pt>
                <c:pt idx="14">
                  <c:v>0.27769996003095621</c:v>
                </c:pt>
                <c:pt idx="15">
                  <c:v>0.17061125915847541</c:v>
                </c:pt>
                <c:pt idx="16">
                  <c:v>0.10514791898309006</c:v>
                </c:pt>
                <c:pt idx="17">
                  <c:v>6.5057148943956422E-2</c:v>
                </c:pt>
                <c:pt idx="18">
                  <c:v>4.0433430279890326E-2</c:v>
                </c:pt>
                <c:pt idx="19">
                  <c:v>2.5253286443405881E-2</c:v>
                </c:pt>
              </c:numCache>
            </c:numRef>
          </c:yVal>
          <c:smooth val="1"/>
          <c:extLst>
            <c:ext xmlns:c16="http://schemas.microsoft.com/office/drawing/2014/chart" uri="{C3380CC4-5D6E-409C-BE32-E72D297353CC}">
              <c16:uniqueId val="{00000000-4A77-407F-B2AB-A33EB28AED1A}"/>
            </c:ext>
          </c:extLst>
        </c:ser>
        <c:ser>
          <c:idx val="1"/>
          <c:order val="1"/>
          <c:tx>
            <c:v>0.2</c:v>
          </c:tx>
          <c:spPr>
            <a:ln w="22225" cap="rnd">
              <a:solidFill>
                <a:schemeClr val="accent2"/>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'!$D$46:$D$65</c:f>
              <c:numCache>
                <c:formatCode>General</c:formatCode>
                <c:ptCount val="20"/>
                <c:pt idx="0">
                  <c:v>44.881164282150635</c:v>
                </c:pt>
                <c:pt idx="1">
                  <c:v>34.887011171129529</c:v>
                </c:pt>
                <c:pt idx="2">
                  <c:v>25.109571950067355</c:v>
                </c:pt>
                <c:pt idx="3">
                  <c:v>16.457956949549832</c:v>
                </c:pt>
                <c:pt idx="4">
                  <c:v>9.9079951184464683</c:v>
                </c:pt>
                <c:pt idx="5">
                  <c:v>5.5966923798974761</c:v>
                </c:pt>
                <c:pt idx="6">
                  <c:v>3.0294118727037009</c:v>
                </c:pt>
                <c:pt idx="7">
                  <c:v>1.5974237729315757</c:v>
                </c:pt>
                <c:pt idx="8">
                  <c:v>0.83034454794534973</c:v>
                </c:pt>
                <c:pt idx="9">
                  <c:v>0.4289911630911587</c:v>
                </c:pt>
                <c:pt idx="10">
                  <c:v>0.22153544226825361</c:v>
                </c:pt>
                <c:pt idx="11">
                  <c:v>0.11479252457215428</c:v>
                </c:pt>
                <c:pt idx="12">
                  <c:v>5.9839568917932628E-2</c:v>
                </c:pt>
                <c:pt idx="13">
                  <c:v>3.1435540754609193E-2</c:v>
                </c:pt>
                <c:pt idx="14">
                  <c:v>1.6661045758208537E-2</c:v>
                </c:pt>
                <c:pt idx="15">
                  <c:v>8.9153827343119302E-3</c:v>
                </c:pt>
                <c:pt idx="16">
                  <c:v>4.818505536320232E-3</c:v>
                </c:pt>
                <c:pt idx="17">
                  <c:v>2.6309113140172459E-3</c:v>
                </c:pt>
                <c:pt idx="18">
                  <c:v>1.4512551622850624E-3</c:v>
                </c:pt>
                <c:pt idx="19">
                  <c:v>8.0872669968259231E-4</c:v>
                </c:pt>
              </c:numCache>
            </c:numRef>
          </c:yVal>
          <c:smooth val="1"/>
          <c:extLst>
            <c:ext xmlns:c16="http://schemas.microsoft.com/office/drawing/2014/chart" uri="{C3380CC4-5D6E-409C-BE32-E72D297353CC}">
              <c16:uniqueId val="{00000001-4A77-407F-B2AB-A33EB28AED1A}"/>
            </c:ext>
          </c:extLst>
        </c:ser>
        <c:ser>
          <c:idx val="2"/>
          <c:order val="2"/>
          <c:tx>
            <c:v>0.3</c:v>
          </c:tx>
          <c:spPr>
            <a:ln w="22225" cap="rnd">
              <a:solidFill>
                <a:schemeClr val="accent3"/>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'!$E$46:$E$65</c:f>
              <c:numCache>
                <c:formatCode>General</c:formatCode>
                <c:ptCount val="20"/>
                <c:pt idx="0">
                  <c:v>30.657005565452515</c:v>
                </c:pt>
                <c:pt idx="1">
                  <c:v>20.729782633068652</c:v>
                </c:pt>
                <c:pt idx="2">
                  <c:v>11.911446726434601</c:v>
                </c:pt>
                <c:pt idx="3">
                  <c:v>5.8801132251843313</c:v>
                </c:pt>
                <c:pt idx="4">
                  <c:v>2.6254985335566214</c:v>
                </c:pt>
                <c:pt idx="5">
                  <c:v>1.1095968219919561</c:v>
                </c:pt>
                <c:pt idx="6">
                  <c:v>0.45745499167106685</c:v>
                </c:pt>
                <c:pt idx="7">
                  <c:v>0.187415784954992</c:v>
                </c:pt>
                <c:pt idx="8">
                  <c:v>7.7154154050558255E-2</c:v>
                </c:pt>
                <c:pt idx="9">
                  <c:v>3.2125923848974447E-2</c:v>
                </c:pt>
                <c:pt idx="10">
                  <c:v>1.3581214402353575E-2</c:v>
                </c:pt>
                <c:pt idx="11">
                  <c:v>5.8413127296789366E-3</c:v>
                </c:pt>
                <c:pt idx="12">
                  <c:v>2.5586612634013392E-3</c:v>
                </c:pt>
                <c:pt idx="13">
                  <c:v>1.1418243194638873E-3</c:v>
                </c:pt>
                <c:pt idx="14">
                  <c:v>5.1909110778959426E-4</c:v>
                </c:pt>
                <c:pt idx="15">
                  <c:v>2.4032987921040116E-4</c:v>
                </c:pt>
                <c:pt idx="16">
                  <c:v>1.1326253731013046E-4</c:v>
                </c:pt>
                <c:pt idx="17">
                  <c:v>5.4304334859120278E-5</c:v>
                </c:pt>
                <c:pt idx="18">
                  <c:v>2.6472029523200982E-5</c:v>
                </c:pt>
                <c:pt idx="19">
                  <c:v>1.3112060780160763E-5</c:v>
                </c:pt>
              </c:numCache>
            </c:numRef>
          </c:yVal>
          <c:smooth val="1"/>
          <c:extLst>
            <c:ext xmlns:c16="http://schemas.microsoft.com/office/drawing/2014/chart" uri="{C3380CC4-5D6E-409C-BE32-E72D297353CC}">
              <c16:uniqueId val="{00000002-4A77-407F-B2AB-A33EB28AED1A}"/>
            </c:ext>
          </c:extLst>
        </c:ser>
        <c:ser>
          <c:idx val="3"/>
          <c:order val="3"/>
          <c:tx>
            <c:v>0.4</c:v>
          </c:tx>
          <c:spPr>
            <a:ln w="22225" cap="rnd">
              <a:solidFill>
                <a:schemeClr val="accent4"/>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'!$F$46:$F$65</c:f>
              <c:numCache>
                <c:formatCode>General</c:formatCode>
                <c:ptCount val="20"/>
                <c:pt idx="0">
                  <c:v>20.120592222688323</c:v>
                </c:pt>
                <c:pt idx="1">
                  <c:v>10.609397394286407</c:v>
                </c:pt>
                <c:pt idx="2">
                  <c:v>4.193483603483072</c:v>
                </c:pt>
                <c:pt idx="3">
                  <c:v>1.3851874916467732</c:v>
                </c:pt>
                <c:pt idx="4">
                  <c:v>0.42368153783971385</c:v>
                </c:pt>
                <c:pt idx="5">
                  <c:v>0.12710050682092355</c:v>
                </c:pt>
                <c:pt idx="6">
                  <c:v>3.8502522798843586E-2</c:v>
                </c:pt>
                <c:pt idx="7">
                  <c:v>1.1947453330148877E-2</c:v>
                </c:pt>
                <c:pt idx="8">
                  <c:v>3.822915194007806E-3</c:v>
                </c:pt>
                <c:pt idx="9">
                  <c:v>1.2647372745189771E-3</c:v>
                </c:pt>
                <c:pt idx="10">
                  <c:v>4.328393964267048E-4</c:v>
                </c:pt>
                <c:pt idx="11">
                  <c:v>1.531520549180787E-4</c:v>
                </c:pt>
                <c:pt idx="12">
                  <c:v>5.5961202320245506E-5</c:v>
                </c:pt>
                <c:pt idx="13">
                  <c:v>2.1086206501107901E-5</c:v>
                </c:pt>
                <c:pt idx="14">
                  <c:v>8.1806889786950794E-6</c:v>
                </c:pt>
                <c:pt idx="15">
                  <c:v>3.2627887213161334E-6</c:v>
                </c:pt>
                <c:pt idx="16">
                  <c:v>1.3357980448582376E-6</c:v>
                </c:pt>
                <c:pt idx="17">
                  <c:v>5.6055731649445373E-7</c:v>
                </c:pt>
                <c:pt idx="18">
                  <c:v>2.4078884198904306E-7</c:v>
                </c:pt>
                <c:pt idx="19">
                  <c:v>1.0573937094324105E-7</c:v>
                </c:pt>
              </c:numCache>
            </c:numRef>
          </c:yVal>
          <c:smooth val="1"/>
          <c:extLst>
            <c:ext xmlns:c16="http://schemas.microsoft.com/office/drawing/2014/chart" uri="{C3380CC4-5D6E-409C-BE32-E72D297353CC}">
              <c16:uniqueId val="{00000003-4A77-407F-B2AB-A33EB28AED1A}"/>
            </c:ext>
          </c:extLst>
        </c:ser>
        <c:ser>
          <c:idx val="4"/>
          <c:order val="4"/>
          <c:tx>
            <c:v>0.5</c:v>
          </c:tx>
          <c:spPr>
            <a:ln w="22225" cap="rnd">
              <a:solidFill>
                <a:schemeClr val="accent5"/>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'!$G$46:$G$65</c:f>
              <c:numCache>
                <c:formatCode>General</c:formatCode>
                <c:ptCount val="20"/>
                <c:pt idx="0">
                  <c:v>12.330828157075883</c:v>
                </c:pt>
                <c:pt idx="1">
                  <c:v>4.2081058737903678</c:v>
                </c:pt>
                <c:pt idx="2">
                  <c:v>0.96878387522459875</c:v>
                </c:pt>
                <c:pt idx="3">
                  <c:v>0.19408629153822221</c:v>
                </c:pt>
                <c:pt idx="4">
                  <c:v>3.8407841745827731E-2</c:v>
                </c:pt>
                <c:pt idx="5">
                  <c:v>7.8939405424789666E-3</c:v>
                </c:pt>
                <c:pt idx="6">
                  <c:v>1.7162580700717835E-3</c:v>
                </c:pt>
                <c:pt idx="7">
                  <c:v>3.9675634453015945E-4</c:v>
                </c:pt>
                <c:pt idx="8">
                  <c:v>9.7484291503931566E-5</c:v>
                </c:pt>
                <c:pt idx="9">
                  <c:v>2.5387836047949491E-5</c:v>
                </c:pt>
                <c:pt idx="10">
                  <c:v>6.9828546806015827E-6</c:v>
                </c:pt>
                <c:pt idx="11">
                  <c:v>2.0207193754669384E-6</c:v>
                </c:pt>
                <c:pt idx="12">
                  <c:v>6.1296874852158725E-7</c:v>
                </c:pt>
                <c:pt idx="13">
                  <c:v>1.942334169868195E-7</c:v>
                </c:pt>
                <c:pt idx="14">
                  <c:v>6.4088058254701149E-8</c:v>
                </c:pt>
                <c:pt idx="15">
                  <c:v>2.1955074708605785E-8</c:v>
                </c:pt>
                <c:pt idx="16">
                  <c:v>7.7884622732605828E-9</c:v>
                </c:pt>
                <c:pt idx="17">
                  <c:v>2.8542373714590593E-9</c:v>
                </c:pt>
                <c:pt idx="18">
                  <c:v>1.0782281878874733E-9</c:v>
                </c:pt>
                <c:pt idx="19">
                  <c:v>4.1904647666283469E-10</c:v>
                </c:pt>
              </c:numCache>
            </c:numRef>
          </c:yVal>
          <c:smooth val="1"/>
          <c:extLst>
            <c:ext xmlns:c16="http://schemas.microsoft.com/office/drawing/2014/chart" uri="{C3380CC4-5D6E-409C-BE32-E72D297353CC}">
              <c16:uniqueId val="{00000004-4A77-407F-B2AB-A33EB28AED1A}"/>
            </c:ext>
          </c:extLst>
        </c:ser>
        <c:ser>
          <c:idx val="5"/>
          <c:order val="5"/>
          <c:tx>
            <c:v>0.6</c:v>
          </c:tx>
          <c:spPr>
            <a:ln w="22225" cap="rnd">
              <a:solidFill>
                <a:schemeClr val="accent6"/>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'!$H$46:$H$65</c:f>
              <c:numCache>
                <c:formatCode>General</c:formatCode>
                <c:ptCount val="20"/>
                <c:pt idx="0">
                  <c:v>6.6741989939028201</c:v>
                </c:pt>
                <c:pt idx="1">
                  <c:v>1.1422062985820354</c:v>
                </c:pt>
                <c:pt idx="2">
                  <c:v>0.13264282303191599</c:v>
                </c:pt>
                <c:pt idx="3">
                  <c:v>1.503354473662688E-2</c:v>
                </c:pt>
                <c:pt idx="4">
                  <c:v>1.8533893377978457E-3</c:v>
                </c:pt>
                <c:pt idx="5">
                  <c:v>2.5505002663411434E-4</c:v>
                </c:pt>
                <c:pt idx="6">
                  <c:v>3.9196445243141532E-5</c:v>
                </c:pt>
                <c:pt idx="7">
                  <c:v>6.6783734294664055E-6</c:v>
                </c:pt>
                <c:pt idx="8">
                  <c:v>1.2499955128403801E-6</c:v>
                </c:pt>
                <c:pt idx="9">
                  <c:v>2.5469346289530077E-7</c:v>
                </c:pt>
                <c:pt idx="10">
                  <c:v>5.6026131692674216E-8</c:v>
                </c:pt>
                <c:pt idx="11">
                  <c:v>1.3207540376912079E-8</c:v>
                </c:pt>
                <c:pt idx="12">
                  <c:v>3.3151108610417892E-9</c:v>
                </c:pt>
                <c:pt idx="13">
                  <c:v>8.8096307396885399E-10</c:v>
                </c:pt>
                <c:pt idx="14">
                  <c:v>2.4663063562391219E-10</c:v>
                </c:pt>
                <c:pt idx="15">
                  <c:v>7.2423008138529719E-11</c:v>
                </c:pt>
                <c:pt idx="16">
                  <c:v>2.2221999493552382E-11</c:v>
                </c:pt>
                <c:pt idx="17">
                  <c:v>7.1006320953390115E-12</c:v>
                </c:pt>
                <c:pt idx="18">
                  <c:v>2.355668202455879E-12</c:v>
                </c:pt>
                <c:pt idx="19">
                  <c:v>8.0923127318512182E-13</c:v>
                </c:pt>
              </c:numCache>
            </c:numRef>
          </c:yVal>
          <c:smooth val="1"/>
          <c:extLst>
            <c:ext xmlns:c16="http://schemas.microsoft.com/office/drawing/2014/chart" uri="{C3380CC4-5D6E-409C-BE32-E72D297353CC}">
              <c16:uniqueId val="{00000005-4A77-407F-B2AB-A33EB28AED1A}"/>
            </c:ext>
          </c:extLst>
        </c:ser>
        <c:ser>
          <c:idx val="6"/>
          <c:order val="6"/>
          <c:tx>
            <c:v>0.7</c:v>
          </c:tx>
          <c:spPr>
            <a:ln w="22225" cap="rnd">
              <a:solidFill>
                <a:schemeClr val="accent1">
                  <a:lumMod val="60000"/>
                </a:schemeClr>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'!$I$46:$I$65</c:f>
              <c:numCache>
                <c:formatCode>General</c:formatCode>
                <c:ptCount val="20"/>
                <c:pt idx="0">
                  <c:v>2.9030579501337161</c:v>
                </c:pt>
                <c:pt idx="1">
                  <c:v>0.18979633285135122</c:v>
                </c:pt>
                <c:pt idx="2">
                  <c:v>1.0015473970466704E-2</c:v>
                </c:pt>
                <c:pt idx="3">
                  <c:v>6.1342649891130314E-4</c:v>
                </c:pt>
                <c:pt idx="4">
                  <c:v>4.5974843459754573E-5</c:v>
                </c:pt>
                <c:pt idx="5">
                  <c:v>4.1731715254275577E-6</c:v>
                </c:pt>
                <c:pt idx="6">
                  <c:v>4.4881341129971529E-7</c:v>
                </c:pt>
                <c:pt idx="7">
                  <c:v>5.595752087210537E-8</c:v>
                </c:pt>
                <c:pt idx="8">
                  <c:v>7.9357239392576829E-9</c:v>
                </c:pt>
                <c:pt idx="9">
                  <c:v>1.2597820264654743E-9</c:v>
                </c:pt>
                <c:pt idx="10">
                  <c:v>2.2089032930921575E-10</c:v>
                </c:pt>
                <c:pt idx="11">
                  <c:v>4.2303049304631847E-11</c:v>
                </c:pt>
                <c:pt idx="12">
                  <c:v>8.7658348578079811E-12</c:v>
                </c:pt>
                <c:pt idx="13">
                  <c:v>1.9497523561095281E-12</c:v>
                </c:pt>
                <c:pt idx="14">
                  <c:v>4.6235516262007174E-13</c:v>
                </c:pt>
                <c:pt idx="15">
                  <c:v>1.162096841232486E-13</c:v>
                </c:pt>
                <c:pt idx="16">
                  <c:v>3.080213365363363E-14</c:v>
                </c:pt>
                <c:pt idx="17">
                  <c:v>8.571869810789818E-15</c:v>
                </c:pt>
                <c:pt idx="18">
                  <c:v>2.4948663948506869E-15</c:v>
                </c:pt>
                <c:pt idx="19">
                  <c:v>7.5685972481104995E-16</c:v>
                </c:pt>
              </c:numCache>
            </c:numRef>
          </c:yVal>
          <c:smooth val="1"/>
          <c:extLst>
            <c:ext xmlns:c16="http://schemas.microsoft.com/office/drawing/2014/chart" uri="{C3380CC4-5D6E-409C-BE32-E72D297353CC}">
              <c16:uniqueId val="{00000006-4A77-407F-B2AB-A33EB28AED1A}"/>
            </c:ext>
          </c:extLst>
        </c:ser>
        <c:ser>
          <c:idx val="7"/>
          <c:order val="7"/>
          <c:tx>
            <c:v>0.8</c:v>
          </c:tx>
          <c:spPr>
            <a:ln w="22225" cap="rnd">
              <a:solidFill>
                <a:schemeClr val="accent2">
                  <a:lumMod val="60000"/>
                </a:schemeClr>
              </a:solidFill>
              <a:round/>
            </a:ln>
            <a:effectLst/>
          </c:spPr>
          <c:marker>
            <c:symbol val="none"/>
          </c:marker>
          <c:xVal>
            <c:numRef>
              <c:f>'C&amp;P vs S vs r '!$B$46:$B$65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'C&amp;P vs S vs r '!$J$46:$J$65</c:f>
              <c:numCache>
                <c:formatCode>General</c:formatCode>
                <c:ptCount val="20"/>
                <c:pt idx="0">
                  <c:v>0.89812272592796605</c:v>
                </c:pt>
                <c:pt idx="1">
                  <c:v>1.7781124184068964E-2</c:v>
                </c:pt>
                <c:pt idx="2">
                  <c:v>3.9775304459278762E-4</c:v>
                </c:pt>
                <c:pt idx="3">
                  <c:v>1.2779920536029111E-5</c:v>
                </c:pt>
                <c:pt idx="4">
                  <c:v>5.7303222288171604E-7</c:v>
                </c:pt>
                <c:pt idx="5">
                  <c:v>3.3969332243427784E-8</c:v>
                </c:pt>
                <c:pt idx="6">
                  <c:v>2.5393325301622896E-9</c:v>
                </c:pt>
                <c:pt idx="7">
                  <c:v>2.305388029245822E-10</c:v>
                </c:pt>
                <c:pt idx="8">
                  <c:v>2.4679639994924741E-11</c:v>
                </c:pt>
                <c:pt idx="9">
                  <c:v>3.0434725643000266E-12</c:v>
                </c:pt>
                <c:pt idx="10">
                  <c:v>4.2435124078072454E-13</c:v>
                </c:pt>
                <c:pt idx="11">
                  <c:v>6.5891481159347469E-14</c:v>
                </c:pt>
                <c:pt idx="12">
                  <c:v>1.1253212830828588E-14</c:v>
                </c:pt>
                <c:pt idx="13">
                  <c:v>2.0920585825420244E-15</c:v>
                </c:pt>
                <c:pt idx="14">
                  <c:v>4.1970507866173452E-16</c:v>
                </c:pt>
                <c:pt idx="15">
                  <c:v>9.0194805009757731E-17</c:v>
                </c:pt>
                <c:pt idx="16">
                  <c:v>2.0631927996199475E-17</c:v>
                </c:pt>
                <c:pt idx="17">
                  <c:v>4.996297930923758E-18</c:v>
                </c:pt>
                <c:pt idx="18">
                  <c:v>1.2748092644959794E-18</c:v>
                </c:pt>
                <c:pt idx="19">
                  <c:v>3.4129138254753075E-19</c:v>
                </c:pt>
              </c:numCache>
            </c:numRef>
          </c:yVal>
          <c:smooth val="1"/>
          <c:extLst>
            <c:ext xmlns:c16="http://schemas.microsoft.com/office/drawing/2014/chart" uri="{C3380CC4-5D6E-409C-BE32-E72D297353CC}">
              <c16:uniqueId val="{00000007-4A77-407F-B2AB-A33EB28AED1A}"/>
            </c:ext>
          </c:extLst>
        </c:ser>
        <c:dLbls>
          <c:showLegendKey val="0"/>
          <c:showVal val="0"/>
          <c:showCatName val="0"/>
          <c:showSerName val="0"/>
          <c:showPercent val="0"/>
          <c:showBubbleSize val="0"/>
        </c:dLbls>
        <c:axId val="407902367"/>
        <c:axId val="407906687"/>
      </c:scatterChart>
      <c:valAx>
        <c:axId val="407902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407906687"/>
        <c:crosses val="autoZero"/>
        <c:crossBetween val="midCat"/>
      </c:valAx>
      <c:valAx>
        <c:axId val="407906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02367"/>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Synthetic long Put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Short Stock</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'Ans 4 A synthetic Strategy'!$C$15:$C$34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Strategy'!$E$15:$E$34</c:f>
              <c:numCache>
                <c:formatCode>General</c:formatCode>
                <c:ptCount val="20"/>
                <c:pt idx="0">
                  <c:v>90</c:v>
                </c:pt>
                <c:pt idx="1">
                  <c:v>80</c:v>
                </c:pt>
                <c:pt idx="2">
                  <c:v>70</c:v>
                </c:pt>
                <c:pt idx="3">
                  <c:v>60</c:v>
                </c:pt>
                <c:pt idx="4">
                  <c:v>50</c:v>
                </c:pt>
                <c:pt idx="5">
                  <c:v>40</c:v>
                </c:pt>
                <c:pt idx="6">
                  <c:v>30</c:v>
                </c:pt>
                <c:pt idx="7">
                  <c:v>20</c:v>
                </c:pt>
                <c:pt idx="8">
                  <c:v>10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0-4935-400A-AD7F-EADD3E37F253}"/>
            </c:ext>
          </c:extLst>
        </c:ser>
        <c:ser>
          <c:idx val="1"/>
          <c:order val="1"/>
          <c:tx>
            <c:v>Long call</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'Ans 4 A synthetic Strategy'!$C$15:$C$34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Strategy'!$F$15:$F$34</c:f>
              <c:numCache>
                <c:formatCode>General</c:formatCode>
                <c:ptCount val="20"/>
                <c:pt idx="0">
                  <c:v>0</c:v>
                </c:pt>
                <c:pt idx="1">
                  <c:v>0</c:v>
                </c:pt>
                <c:pt idx="2">
                  <c:v>0</c:v>
                </c:pt>
                <c:pt idx="3">
                  <c:v>0</c:v>
                </c:pt>
                <c:pt idx="4">
                  <c:v>0</c:v>
                </c:pt>
                <c:pt idx="5">
                  <c:v>0</c:v>
                </c:pt>
                <c:pt idx="6">
                  <c:v>0</c:v>
                </c:pt>
                <c:pt idx="7">
                  <c:v>0</c:v>
                </c:pt>
                <c:pt idx="8">
                  <c:v>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1-4935-400A-AD7F-EADD3E37F253}"/>
            </c:ext>
          </c:extLst>
        </c:ser>
        <c:ser>
          <c:idx val="2"/>
          <c:order val="2"/>
          <c:tx>
            <c:v>Long Call - Premium</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'Ans 4 A synthetic Strategy'!$C$15:$C$34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Strategy'!$G$15:$G$34</c:f>
              <c:numCache>
                <c:formatCode>General</c:formatCode>
                <c:ptCount val="20"/>
                <c:pt idx="0">
                  <c:v>-15.075760936614971</c:v>
                </c:pt>
                <c:pt idx="1">
                  <c:v>-15.075760936614971</c:v>
                </c:pt>
                <c:pt idx="2">
                  <c:v>-15.075760936614971</c:v>
                </c:pt>
                <c:pt idx="3">
                  <c:v>-15.075760936614971</c:v>
                </c:pt>
                <c:pt idx="4">
                  <c:v>-15.075760936614971</c:v>
                </c:pt>
                <c:pt idx="5">
                  <c:v>-15.075760936614971</c:v>
                </c:pt>
                <c:pt idx="6">
                  <c:v>-15.075760936614971</c:v>
                </c:pt>
                <c:pt idx="7">
                  <c:v>-15.075760936614971</c:v>
                </c:pt>
                <c:pt idx="8">
                  <c:v>-15.075760936614971</c:v>
                </c:pt>
                <c:pt idx="9">
                  <c:v>-15.075760936614971</c:v>
                </c:pt>
                <c:pt idx="10">
                  <c:v>-5.0757609366149712</c:v>
                </c:pt>
                <c:pt idx="11">
                  <c:v>4.9242390633850288</c:v>
                </c:pt>
                <c:pt idx="12">
                  <c:v>14.924239063385029</c:v>
                </c:pt>
                <c:pt idx="13">
                  <c:v>24.924239063385031</c:v>
                </c:pt>
                <c:pt idx="14">
                  <c:v>34.924239063385031</c:v>
                </c:pt>
                <c:pt idx="15">
                  <c:v>44.924239063385031</c:v>
                </c:pt>
                <c:pt idx="16">
                  <c:v>54.924239063385031</c:v>
                </c:pt>
                <c:pt idx="17">
                  <c:v>64.924239063385031</c:v>
                </c:pt>
                <c:pt idx="18">
                  <c:v>74.924239063385031</c:v>
                </c:pt>
                <c:pt idx="19">
                  <c:v>84.924239063385031</c:v>
                </c:pt>
              </c:numCache>
            </c:numRef>
          </c:yVal>
          <c:smooth val="0"/>
          <c:extLst>
            <c:ext xmlns:c16="http://schemas.microsoft.com/office/drawing/2014/chart" uri="{C3380CC4-5D6E-409C-BE32-E72D297353CC}">
              <c16:uniqueId val="{00000002-4935-400A-AD7F-EADD3E37F253}"/>
            </c:ext>
          </c:extLst>
        </c:ser>
        <c:ser>
          <c:idx val="3"/>
          <c:order val="3"/>
          <c:tx>
            <c:v>Combination</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'Ans 4 A synthetic Strategy'!$C$15:$C$34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Strategy'!$H$15:$H$34</c:f>
              <c:numCache>
                <c:formatCode>General</c:formatCode>
                <c:ptCount val="20"/>
                <c:pt idx="0">
                  <c:v>74.924239063385031</c:v>
                </c:pt>
                <c:pt idx="1">
                  <c:v>64.924239063385031</c:v>
                </c:pt>
                <c:pt idx="2">
                  <c:v>54.924239063385031</c:v>
                </c:pt>
                <c:pt idx="3">
                  <c:v>44.924239063385031</c:v>
                </c:pt>
                <c:pt idx="4">
                  <c:v>34.924239063385031</c:v>
                </c:pt>
                <c:pt idx="5">
                  <c:v>24.924239063385031</c:v>
                </c:pt>
                <c:pt idx="6">
                  <c:v>14.924239063385029</c:v>
                </c:pt>
                <c:pt idx="7">
                  <c:v>4.9242390633850288</c:v>
                </c:pt>
                <c:pt idx="8">
                  <c:v>-5.0757609366149712</c:v>
                </c:pt>
                <c:pt idx="9">
                  <c:v>-15.075760936614971</c:v>
                </c:pt>
                <c:pt idx="10">
                  <c:v>-15.075760936614971</c:v>
                </c:pt>
                <c:pt idx="11">
                  <c:v>-15.075760936614971</c:v>
                </c:pt>
                <c:pt idx="12">
                  <c:v>-15.075760936614971</c:v>
                </c:pt>
                <c:pt idx="13">
                  <c:v>-15.075760936614969</c:v>
                </c:pt>
                <c:pt idx="14">
                  <c:v>-15.075760936614969</c:v>
                </c:pt>
                <c:pt idx="15">
                  <c:v>-15.075760936614969</c:v>
                </c:pt>
                <c:pt idx="16">
                  <c:v>-15.075760936614969</c:v>
                </c:pt>
                <c:pt idx="17">
                  <c:v>-15.075760936614969</c:v>
                </c:pt>
                <c:pt idx="18">
                  <c:v>-15.075760936614969</c:v>
                </c:pt>
                <c:pt idx="19">
                  <c:v>-15.075760936614969</c:v>
                </c:pt>
              </c:numCache>
            </c:numRef>
          </c:yVal>
          <c:smooth val="0"/>
          <c:extLst>
            <c:ext xmlns:c16="http://schemas.microsoft.com/office/drawing/2014/chart" uri="{C3380CC4-5D6E-409C-BE32-E72D297353CC}">
              <c16:uniqueId val="{00000003-4935-400A-AD7F-EADD3E37F253}"/>
            </c:ext>
          </c:extLst>
        </c:ser>
        <c:dLbls>
          <c:showLegendKey val="0"/>
          <c:showVal val="0"/>
          <c:showCatName val="0"/>
          <c:showSerName val="0"/>
          <c:showPercent val="0"/>
          <c:showBubbleSize val="0"/>
        </c:dLbls>
        <c:axId val="407888927"/>
        <c:axId val="407899967"/>
      </c:scatterChart>
      <c:valAx>
        <c:axId val="4078889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9967"/>
        <c:crosses val="autoZero"/>
        <c:crossBetween val="midCat"/>
      </c:valAx>
      <c:valAx>
        <c:axId val="4078999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Synthetic put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889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Synthetic long Call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1"/>
          <c:tx>
            <c:strRef>
              <c:f>'Ans 4 A synthetic Strategy'!$E$47</c:f>
              <c:strCache>
                <c:ptCount val="1"/>
                <c:pt idx="0">
                  <c:v>Long Stock</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'Ans 4 A synthetic Strategy'!$C$48:$C$67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Strategy'!$E$48:$E$67</c:f>
              <c:numCache>
                <c:formatCode>General</c:formatCode>
                <c:ptCount val="20"/>
                <c:pt idx="0">
                  <c:v>-90</c:v>
                </c:pt>
                <c:pt idx="1">
                  <c:v>-80</c:v>
                </c:pt>
                <c:pt idx="2">
                  <c:v>-70</c:v>
                </c:pt>
                <c:pt idx="3">
                  <c:v>-60</c:v>
                </c:pt>
                <c:pt idx="4">
                  <c:v>-50</c:v>
                </c:pt>
                <c:pt idx="5">
                  <c:v>-40</c:v>
                </c:pt>
                <c:pt idx="6">
                  <c:v>-30</c:v>
                </c:pt>
                <c:pt idx="7">
                  <c:v>-20</c:v>
                </c:pt>
                <c:pt idx="8">
                  <c:v>-10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1-517B-4C3D-870A-0400C2901624}"/>
            </c:ext>
          </c:extLst>
        </c:ser>
        <c:ser>
          <c:idx val="2"/>
          <c:order val="2"/>
          <c:tx>
            <c:v>Long Put</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'Ans 4 A synthetic Strategy'!$C$48:$C$67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Strategy'!$F$48:$F$67</c:f>
              <c:numCache>
                <c:formatCode>General</c:formatCode>
                <c:ptCount val="20"/>
                <c:pt idx="0">
                  <c:v>90</c:v>
                </c:pt>
                <c:pt idx="1">
                  <c:v>80</c:v>
                </c:pt>
                <c:pt idx="2">
                  <c:v>70</c:v>
                </c:pt>
                <c:pt idx="3">
                  <c:v>60</c:v>
                </c:pt>
                <c:pt idx="4">
                  <c:v>50</c:v>
                </c:pt>
                <c:pt idx="5">
                  <c:v>40</c:v>
                </c:pt>
                <c:pt idx="6">
                  <c:v>30</c:v>
                </c:pt>
                <c:pt idx="7">
                  <c:v>20</c:v>
                </c:pt>
                <c:pt idx="8">
                  <c:v>10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2-517B-4C3D-870A-0400C2901624}"/>
            </c:ext>
          </c:extLst>
        </c:ser>
        <c:ser>
          <c:idx val="3"/>
          <c:order val="3"/>
          <c:tx>
            <c:v>Long Put-Premium</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'Ans 4 A synthetic Strategy'!$C$48:$C$67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Strategy'!$G$48:$G$67</c:f>
              <c:numCache>
                <c:formatCode>General</c:formatCode>
                <c:ptCount val="20"/>
                <c:pt idx="0">
                  <c:v>77.879685708534211</c:v>
                </c:pt>
                <c:pt idx="1">
                  <c:v>67.879685708534211</c:v>
                </c:pt>
                <c:pt idx="2">
                  <c:v>57.879685708534211</c:v>
                </c:pt>
                <c:pt idx="3">
                  <c:v>47.879685708534211</c:v>
                </c:pt>
                <c:pt idx="4">
                  <c:v>37.879685708534211</c:v>
                </c:pt>
                <c:pt idx="5">
                  <c:v>27.879685708534211</c:v>
                </c:pt>
                <c:pt idx="6">
                  <c:v>17.879685708534211</c:v>
                </c:pt>
                <c:pt idx="7">
                  <c:v>7.8796857085342129</c:v>
                </c:pt>
                <c:pt idx="8">
                  <c:v>-2.1203142914657871</c:v>
                </c:pt>
                <c:pt idx="9">
                  <c:v>-12.120314291465787</c:v>
                </c:pt>
                <c:pt idx="10">
                  <c:v>-12.120314291465787</c:v>
                </c:pt>
                <c:pt idx="11">
                  <c:v>-12.120314291465787</c:v>
                </c:pt>
                <c:pt idx="12">
                  <c:v>-12.120314291465787</c:v>
                </c:pt>
                <c:pt idx="13">
                  <c:v>-12.120314291465787</c:v>
                </c:pt>
                <c:pt idx="14">
                  <c:v>-12.120314291465787</c:v>
                </c:pt>
                <c:pt idx="15">
                  <c:v>-12.120314291465787</c:v>
                </c:pt>
                <c:pt idx="16">
                  <c:v>-12.120314291465787</c:v>
                </c:pt>
                <c:pt idx="17">
                  <c:v>-12.120314291465787</c:v>
                </c:pt>
                <c:pt idx="18">
                  <c:v>-12.120314291465787</c:v>
                </c:pt>
                <c:pt idx="19">
                  <c:v>-12.120314291465787</c:v>
                </c:pt>
              </c:numCache>
            </c:numRef>
          </c:yVal>
          <c:smooth val="0"/>
          <c:extLst>
            <c:ext xmlns:c16="http://schemas.microsoft.com/office/drawing/2014/chart" uri="{C3380CC4-5D6E-409C-BE32-E72D297353CC}">
              <c16:uniqueId val="{00000003-517B-4C3D-870A-0400C2901624}"/>
            </c:ext>
          </c:extLst>
        </c:ser>
        <c:ser>
          <c:idx val="4"/>
          <c:order val="4"/>
          <c:tx>
            <c:v>Combination</c:v>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'Ans 4 A synthetic Strategy'!$C$48:$C$67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Strategy'!$H$48:$H$67</c:f>
              <c:numCache>
                <c:formatCode>General</c:formatCode>
                <c:ptCount val="20"/>
                <c:pt idx="0">
                  <c:v>-12.120314291465789</c:v>
                </c:pt>
                <c:pt idx="1">
                  <c:v>-12.120314291465789</c:v>
                </c:pt>
                <c:pt idx="2">
                  <c:v>-12.120314291465789</c:v>
                </c:pt>
                <c:pt idx="3">
                  <c:v>-12.120314291465789</c:v>
                </c:pt>
                <c:pt idx="4">
                  <c:v>-12.120314291465789</c:v>
                </c:pt>
                <c:pt idx="5">
                  <c:v>-12.120314291465789</c:v>
                </c:pt>
                <c:pt idx="6">
                  <c:v>-12.120314291465789</c:v>
                </c:pt>
                <c:pt idx="7">
                  <c:v>-12.120314291465787</c:v>
                </c:pt>
                <c:pt idx="8">
                  <c:v>-12.120314291465787</c:v>
                </c:pt>
                <c:pt idx="9">
                  <c:v>-12.120314291465787</c:v>
                </c:pt>
                <c:pt idx="10">
                  <c:v>-2.1203142914657871</c:v>
                </c:pt>
                <c:pt idx="11">
                  <c:v>7.8796857085342129</c:v>
                </c:pt>
                <c:pt idx="12">
                  <c:v>17.879685708534211</c:v>
                </c:pt>
                <c:pt idx="13">
                  <c:v>27.879685708534211</c:v>
                </c:pt>
                <c:pt idx="14">
                  <c:v>37.879685708534211</c:v>
                </c:pt>
                <c:pt idx="15">
                  <c:v>47.879685708534211</c:v>
                </c:pt>
                <c:pt idx="16">
                  <c:v>57.879685708534211</c:v>
                </c:pt>
                <c:pt idx="17">
                  <c:v>67.879685708534211</c:v>
                </c:pt>
                <c:pt idx="18">
                  <c:v>77.879685708534211</c:v>
                </c:pt>
                <c:pt idx="19">
                  <c:v>87.879685708534211</c:v>
                </c:pt>
              </c:numCache>
            </c:numRef>
          </c:yVal>
          <c:smooth val="0"/>
          <c:extLst>
            <c:ext xmlns:c16="http://schemas.microsoft.com/office/drawing/2014/chart" uri="{C3380CC4-5D6E-409C-BE32-E72D297353CC}">
              <c16:uniqueId val="{00000004-517B-4C3D-870A-0400C2901624}"/>
            </c:ext>
          </c:extLst>
        </c:ser>
        <c:dLbls>
          <c:showLegendKey val="0"/>
          <c:showVal val="0"/>
          <c:showCatName val="0"/>
          <c:showSerName val="0"/>
          <c:showPercent val="0"/>
          <c:showBubbleSize val="0"/>
        </c:dLbls>
        <c:axId val="407917727"/>
        <c:axId val="407924927"/>
        <c:extLst>
          <c:ext xmlns:c15="http://schemas.microsoft.com/office/drawing/2012/chart" uri="{02D57815-91ED-43cb-92C2-25804820EDAC}">
            <c15:filteredScatterSeries>
              <c15:ser>
                <c:idx val="0"/>
                <c:order val="0"/>
                <c:tx>
                  <c:strRef>
                    <c:extLst>
                      <c:ext uri="{02D57815-91ED-43cb-92C2-25804820EDAC}">
                        <c15:formulaRef>
                          <c15:sqref>'Ans 4 A synthetic Strategy'!$D$47</c15:sqref>
                        </c15:formulaRef>
                      </c:ext>
                    </c:extLst>
                    <c:strCache>
                      <c:ptCount val="1"/>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extLst>
                      <c:ext uri="{02D57815-91ED-43cb-92C2-25804820EDAC}">
                        <c15:formulaRef>
                          <c15:sqref>'Ans 4 A synthetic Strategy'!$C$48:$C$67</c15:sqref>
                        </c15:formulaRef>
                      </c:ext>
                    </c:extLst>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extLst>
                      <c:ext uri="{02D57815-91ED-43cb-92C2-25804820EDAC}">
                        <c15:formulaRef>
                          <c15:sqref>'Ans 4 A synthetic Strategy'!$D$48:$D$67</c15:sqref>
                        </c15:formulaRef>
                      </c:ext>
                    </c:extLst>
                    <c:numCache>
                      <c:formatCode>General</c:formatCode>
                      <c:ptCount val="20"/>
                      <c:pt idx="0">
                        <c:v>0</c:v>
                      </c:pt>
                      <c:pt idx="1">
                        <c:v>0</c:v>
                      </c:pt>
                      <c:pt idx="2">
                        <c:v>0</c:v>
                      </c:pt>
                      <c:pt idx="3">
                        <c:v>0</c:v>
                      </c:pt>
                      <c:pt idx="4">
                        <c:v>0</c:v>
                      </c:pt>
                      <c:pt idx="5">
                        <c:v>0</c:v>
                      </c:pt>
                      <c:pt idx="6">
                        <c:v>0</c:v>
                      </c:pt>
                      <c:pt idx="7">
                        <c:v>0</c:v>
                      </c:pt>
                      <c:pt idx="8">
                        <c:v>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0-517B-4C3D-870A-0400C2901624}"/>
                  </c:ext>
                </c:extLst>
              </c15:ser>
            </c15:filteredScatterSeries>
          </c:ext>
        </c:extLst>
      </c:scatterChart>
      <c:valAx>
        <c:axId val="4079177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24927"/>
        <c:crosses val="autoZero"/>
        <c:crossBetween val="midCat"/>
      </c:valAx>
      <c:valAx>
        <c:axId val="4079249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Synthetic call</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17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Synthetic Short Call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Short Stock</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'Ans 4 A synthetic Strategy'!$C$74:$C$93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Strategy'!$D$74:$D$93</c:f>
              <c:numCache>
                <c:formatCode>General</c:formatCode>
                <c:ptCount val="20"/>
                <c:pt idx="0">
                  <c:v>90</c:v>
                </c:pt>
                <c:pt idx="1">
                  <c:v>80</c:v>
                </c:pt>
                <c:pt idx="2">
                  <c:v>70</c:v>
                </c:pt>
                <c:pt idx="3">
                  <c:v>60</c:v>
                </c:pt>
                <c:pt idx="4">
                  <c:v>50</c:v>
                </c:pt>
                <c:pt idx="5">
                  <c:v>40</c:v>
                </c:pt>
                <c:pt idx="6">
                  <c:v>30</c:v>
                </c:pt>
                <c:pt idx="7">
                  <c:v>20</c:v>
                </c:pt>
                <c:pt idx="8">
                  <c:v>10</c:v>
                </c:pt>
                <c:pt idx="9">
                  <c:v>0</c:v>
                </c:pt>
                <c:pt idx="10">
                  <c:v>-10</c:v>
                </c:pt>
                <c:pt idx="11">
                  <c:v>-20</c:v>
                </c:pt>
                <c:pt idx="12">
                  <c:v>-30</c:v>
                </c:pt>
                <c:pt idx="13">
                  <c:v>-40</c:v>
                </c:pt>
                <c:pt idx="14">
                  <c:v>-50</c:v>
                </c:pt>
                <c:pt idx="15">
                  <c:v>-60</c:v>
                </c:pt>
                <c:pt idx="16">
                  <c:v>-70</c:v>
                </c:pt>
                <c:pt idx="17">
                  <c:v>-80</c:v>
                </c:pt>
                <c:pt idx="18">
                  <c:v>-90</c:v>
                </c:pt>
                <c:pt idx="19">
                  <c:v>-100</c:v>
                </c:pt>
              </c:numCache>
            </c:numRef>
          </c:yVal>
          <c:smooth val="1"/>
          <c:extLst>
            <c:ext xmlns:c16="http://schemas.microsoft.com/office/drawing/2014/chart" uri="{C3380CC4-5D6E-409C-BE32-E72D297353CC}">
              <c16:uniqueId val="{00000001-5FF1-445B-A5D5-5859F0874C0C}"/>
            </c:ext>
          </c:extLst>
        </c:ser>
        <c:ser>
          <c:idx val="2"/>
          <c:order val="1"/>
          <c:tx>
            <c:v>Short Put</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'Ans 4 A synthetic Strategy'!$C$74:$C$93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Strategy'!$E$74:$E$93</c:f>
              <c:numCache>
                <c:formatCode>General</c:formatCode>
                <c:ptCount val="20"/>
                <c:pt idx="0">
                  <c:v>-90</c:v>
                </c:pt>
                <c:pt idx="1">
                  <c:v>-80</c:v>
                </c:pt>
                <c:pt idx="2">
                  <c:v>-70</c:v>
                </c:pt>
                <c:pt idx="3">
                  <c:v>-60</c:v>
                </c:pt>
                <c:pt idx="4">
                  <c:v>-50</c:v>
                </c:pt>
                <c:pt idx="5">
                  <c:v>-40</c:v>
                </c:pt>
                <c:pt idx="6">
                  <c:v>-30</c:v>
                </c:pt>
                <c:pt idx="7">
                  <c:v>-20</c:v>
                </c:pt>
                <c:pt idx="8">
                  <c:v>-10</c:v>
                </c:pt>
                <c:pt idx="9">
                  <c:v>0</c:v>
                </c:pt>
                <c:pt idx="10">
                  <c:v>0</c:v>
                </c:pt>
                <c:pt idx="11">
                  <c:v>0</c:v>
                </c:pt>
                <c:pt idx="12">
                  <c:v>0</c:v>
                </c:pt>
                <c:pt idx="13">
                  <c:v>0</c:v>
                </c:pt>
                <c:pt idx="14">
                  <c:v>0</c:v>
                </c:pt>
                <c:pt idx="15">
                  <c:v>0</c:v>
                </c:pt>
                <c:pt idx="16">
                  <c:v>0</c:v>
                </c:pt>
                <c:pt idx="17">
                  <c:v>0</c:v>
                </c:pt>
                <c:pt idx="18">
                  <c:v>0</c:v>
                </c:pt>
                <c:pt idx="19">
                  <c:v>0</c:v>
                </c:pt>
              </c:numCache>
            </c:numRef>
          </c:yVal>
          <c:smooth val="1"/>
          <c:extLst>
            <c:ext xmlns:c16="http://schemas.microsoft.com/office/drawing/2014/chart" uri="{C3380CC4-5D6E-409C-BE32-E72D297353CC}">
              <c16:uniqueId val="{00000002-5FF1-445B-A5D5-5859F0874C0C}"/>
            </c:ext>
          </c:extLst>
        </c:ser>
        <c:ser>
          <c:idx val="3"/>
          <c:order val="2"/>
          <c:tx>
            <c:v>Short Put -Premium</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'Ans 4 A synthetic Strategy'!$C$74:$C$93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Strategy'!$F$74:$F$93</c:f>
              <c:numCache>
                <c:formatCode>General</c:formatCode>
                <c:ptCount val="20"/>
                <c:pt idx="0">
                  <c:v>-102.12031429146579</c:v>
                </c:pt>
                <c:pt idx="1">
                  <c:v>-92.120314291465789</c:v>
                </c:pt>
                <c:pt idx="2">
                  <c:v>-82.120314291465789</c:v>
                </c:pt>
                <c:pt idx="3">
                  <c:v>-72.120314291465789</c:v>
                </c:pt>
                <c:pt idx="4">
                  <c:v>-62.120314291465789</c:v>
                </c:pt>
                <c:pt idx="5">
                  <c:v>-52.120314291465789</c:v>
                </c:pt>
                <c:pt idx="6">
                  <c:v>-42.120314291465789</c:v>
                </c:pt>
                <c:pt idx="7">
                  <c:v>-32.120314291465789</c:v>
                </c:pt>
                <c:pt idx="8">
                  <c:v>-22.120314291465789</c:v>
                </c:pt>
                <c:pt idx="9">
                  <c:v>-12.120314291465787</c:v>
                </c:pt>
                <c:pt idx="10">
                  <c:v>-12.120314291465787</c:v>
                </c:pt>
                <c:pt idx="11">
                  <c:v>-12.120314291465787</c:v>
                </c:pt>
                <c:pt idx="12">
                  <c:v>-12.120314291465787</c:v>
                </c:pt>
                <c:pt idx="13">
                  <c:v>-12.120314291465787</c:v>
                </c:pt>
                <c:pt idx="14">
                  <c:v>-12.120314291465787</c:v>
                </c:pt>
                <c:pt idx="15">
                  <c:v>-12.120314291465787</c:v>
                </c:pt>
                <c:pt idx="16">
                  <c:v>-12.120314291465787</c:v>
                </c:pt>
                <c:pt idx="17">
                  <c:v>-12.120314291465787</c:v>
                </c:pt>
                <c:pt idx="18">
                  <c:v>-12.120314291465787</c:v>
                </c:pt>
                <c:pt idx="19">
                  <c:v>-12.120314291465787</c:v>
                </c:pt>
              </c:numCache>
            </c:numRef>
          </c:yVal>
          <c:smooth val="1"/>
          <c:extLst>
            <c:ext xmlns:c16="http://schemas.microsoft.com/office/drawing/2014/chart" uri="{C3380CC4-5D6E-409C-BE32-E72D297353CC}">
              <c16:uniqueId val="{00000003-5FF1-445B-A5D5-5859F0874C0C}"/>
            </c:ext>
          </c:extLst>
        </c:ser>
        <c:ser>
          <c:idx val="4"/>
          <c:order val="3"/>
          <c:tx>
            <c:v>combination</c:v>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'Ans 4 A synthetic Strategy'!$C$74:$C$93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Strategy'!$G$74:$G$93</c:f>
              <c:numCache>
                <c:formatCode>General</c:formatCode>
                <c:ptCount val="20"/>
                <c:pt idx="0">
                  <c:v>-12.120314291465789</c:v>
                </c:pt>
                <c:pt idx="1">
                  <c:v>-12.120314291465789</c:v>
                </c:pt>
                <c:pt idx="2">
                  <c:v>-12.120314291465789</c:v>
                </c:pt>
                <c:pt idx="3">
                  <c:v>-12.120314291465789</c:v>
                </c:pt>
                <c:pt idx="4">
                  <c:v>-12.120314291465789</c:v>
                </c:pt>
                <c:pt idx="5">
                  <c:v>-12.120314291465789</c:v>
                </c:pt>
                <c:pt idx="6">
                  <c:v>-12.120314291465789</c:v>
                </c:pt>
                <c:pt idx="7">
                  <c:v>-12.120314291465789</c:v>
                </c:pt>
                <c:pt idx="8">
                  <c:v>-12.120314291465789</c:v>
                </c:pt>
                <c:pt idx="9">
                  <c:v>-12.120314291465787</c:v>
                </c:pt>
                <c:pt idx="10">
                  <c:v>-22.120314291465789</c:v>
                </c:pt>
                <c:pt idx="11">
                  <c:v>-32.120314291465789</c:v>
                </c:pt>
                <c:pt idx="12">
                  <c:v>-42.120314291465789</c:v>
                </c:pt>
                <c:pt idx="13">
                  <c:v>-52.120314291465789</c:v>
                </c:pt>
                <c:pt idx="14">
                  <c:v>-62.120314291465789</c:v>
                </c:pt>
                <c:pt idx="15">
                  <c:v>-72.120314291465789</c:v>
                </c:pt>
                <c:pt idx="16">
                  <c:v>-82.120314291465789</c:v>
                </c:pt>
                <c:pt idx="17">
                  <c:v>-92.120314291465789</c:v>
                </c:pt>
                <c:pt idx="18">
                  <c:v>-102.12031429146579</c:v>
                </c:pt>
                <c:pt idx="19">
                  <c:v>-112.12031429146579</c:v>
                </c:pt>
              </c:numCache>
            </c:numRef>
          </c:yVal>
          <c:smooth val="1"/>
          <c:extLst>
            <c:ext xmlns:c16="http://schemas.microsoft.com/office/drawing/2014/chart" uri="{C3380CC4-5D6E-409C-BE32-E72D297353CC}">
              <c16:uniqueId val="{00000004-5FF1-445B-A5D5-5859F0874C0C}"/>
            </c:ext>
          </c:extLst>
        </c:ser>
        <c:dLbls>
          <c:showLegendKey val="0"/>
          <c:showVal val="0"/>
          <c:showCatName val="0"/>
          <c:showSerName val="0"/>
          <c:showPercent val="0"/>
          <c:showBubbleSize val="0"/>
        </c:dLbls>
        <c:axId val="563265023"/>
        <c:axId val="563237663"/>
      </c:scatterChart>
      <c:valAx>
        <c:axId val="5632650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37663"/>
        <c:crosses val="autoZero"/>
        <c:crossBetween val="midCat"/>
      </c:valAx>
      <c:valAx>
        <c:axId val="563237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Synthetic short call</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65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Synthetic short put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Long Stock</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'Ans 4 A synthetic Strategy'!$C$100:$C$119</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Strategy'!$D$100:$D$119</c:f>
              <c:numCache>
                <c:formatCode>General</c:formatCode>
                <c:ptCount val="20"/>
                <c:pt idx="0">
                  <c:v>-90</c:v>
                </c:pt>
                <c:pt idx="1">
                  <c:v>-80</c:v>
                </c:pt>
                <c:pt idx="2">
                  <c:v>-70</c:v>
                </c:pt>
                <c:pt idx="3">
                  <c:v>-60</c:v>
                </c:pt>
                <c:pt idx="4">
                  <c:v>-50</c:v>
                </c:pt>
                <c:pt idx="5">
                  <c:v>-40</c:v>
                </c:pt>
                <c:pt idx="6">
                  <c:v>-30</c:v>
                </c:pt>
                <c:pt idx="7">
                  <c:v>-20</c:v>
                </c:pt>
                <c:pt idx="8">
                  <c:v>-10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0-AF18-4FEB-9325-3A936CE07A54}"/>
            </c:ext>
          </c:extLst>
        </c:ser>
        <c:ser>
          <c:idx val="1"/>
          <c:order val="1"/>
          <c:tx>
            <c:v>short call</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'Ans 4 A synthetic Strategy'!$C$100:$C$119</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Strategy'!$E$100:$E$119</c:f>
              <c:numCache>
                <c:formatCode>General</c:formatCode>
                <c:ptCount val="20"/>
                <c:pt idx="0">
                  <c:v>0</c:v>
                </c:pt>
                <c:pt idx="1">
                  <c:v>0</c:v>
                </c:pt>
                <c:pt idx="2">
                  <c:v>0</c:v>
                </c:pt>
                <c:pt idx="3">
                  <c:v>0</c:v>
                </c:pt>
                <c:pt idx="4">
                  <c:v>0</c:v>
                </c:pt>
                <c:pt idx="5">
                  <c:v>0</c:v>
                </c:pt>
                <c:pt idx="6">
                  <c:v>0</c:v>
                </c:pt>
                <c:pt idx="7">
                  <c:v>0</c:v>
                </c:pt>
                <c:pt idx="8">
                  <c:v>0</c:v>
                </c:pt>
                <c:pt idx="9">
                  <c:v>0</c:v>
                </c:pt>
                <c:pt idx="10">
                  <c:v>-10</c:v>
                </c:pt>
                <c:pt idx="11">
                  <c:v>-20</c:v>
                </c:pt>
                <c:pt idx="12">
                  <c:v>-30</c:v>
                </c:pt>
                <c:pt idx="13">
                  <c:v>-40</c:v>
                </c:pt>
                <c:pt idx="14">
                  <c:v>-50</c:v>
                </c:pt>
                <c:pt idx="15">
                  <c:v>-60</c:v>
                </c:pt>
                <c:pt idx="16">
                  <c:v>-70</c:v>
                </c:pt>
                <c:pt idx="17">
                  <c:v>-80</c:v>
                </c:pt>
                <c:pt idx="18">
                  <c:v>-90</c:v>
                </c:pt>
                <c:pt idx="19">
                  <c:v>-100</c:v>
                </c:pt>
              </c:numCache>
            </c:numRef>
          </c:yVal>
          <c:smooth val="0"/>
          <c:extLst>
            <c:ext xmlns:c16="http://schemas.microsoft.com/office/drawing/2014/chart" uri="{C3380CC4-5D6E-409C-BE32-E72D297353CC}">
              <c16:uniqueId val="{00000001-AF18-4FEB-9325-3A936CE07A54}"/>
            </c:ext>
          </c:extLst>
        </c:ser>
        <c:ser>
          <c:idx val="2"/>
          <c:order val="2"/>
          <c:tx>
            <c:v>Short call-Premium</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'Ans 4 A synthetic Strategy'!$C$100:$C$119</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Strategy'!$F$100:$F$119</c:f>
              <c:numCache>
                <c:formatCode>General</c:formatCode>
                <c:ptCount val="20"/>
                <c:pt idx="0">
                  <c:v>-12.120314291465787</c:v>
                </c:pt>
                <c:pt idx="1">
                  <c:v>-12.120314291465787</c:v>
                </c:pt>
                <c:pt idx="2">
                  <c:v>-12.120314291465787</c:v>
                </c:pt>
                <c:pt idx="3">
                  <c:v>-12.120314291465787</c:v>
                </c:pt>
                <c:pt idx="4">
                  <c:v>-12.120314291465787</c:v>
                </c:pt>
                <c:pt idx="5">
                  <c:v>-12.120314291465787</c:v>
                </c:pt>
                <c:pt idx="6">
                  <c:v>-12.120314291465787</c:v>
                </c:pt>
                <c:pt idx="7">
                  <c:v>-12.120314291465787</c:v>
                </c:pt>
                <c:pt idx="8">
                  <c:v>-12.120314291465787</c:v>
                </c:pt>
                <c:pt idx="9">
                  <c:v>-12.120314291465787</c:v>
                </c:pt>
                <c:pt idx="10">
                  <c:v>-22.120314291465789</c:v>
                </c:pt>
                <c:pt idx="11">
                  <c:v>-32.120314291465789</c:v>
                </c:pt>
                <c:pt idx="12">
                  <c:v>-42.120314291465789</c:v>
                </c:pt>
                <c:pt idx="13">
                  <c:v>-52.120314291465789</c:v>
                </c:pt>
                <c:pt idx="14">
                  <c:v>-62.120314291465789</c:v>
                </c:pt>
                <c:pt idx="15">
                  <c:v>-72.120314291465789</c:v>
                </c:pt>
                <c:pt idx="16">
                  <c:v>-82.120314291465789</c:v>
                </c:pt>
                <c:pt idx="17">
                  <c:v>-92.120314291465789</c:v>
                </c:pt>
                <c:pt idx="18">
                  <c:v>-102.12031429146579</c:v>
                </c:pt>
                <c:pt idx="19">
                  <c:v>-112.12031429146579</c:v>
                </c:pt>
              </c:numCache>
            </c:numRef>
          </c:yVal>
          <c:smooth val="0"/>
          <c:extLst>
            <c:ext xmlns:c16="http://schemas.microsoft.com/office/drawing/2014/chart" uri="{C3380CC4-5D6E-409C-BE32-E72D297353CC}">
              <c16:uniqueId val="{00000002-AF18-4FEB-9325-3A936CE07A54}"/>
            </c:ext>
          </c:extLst>
        </c:ser>
        <c:ser>
          <c:idx val="3"/>
          <c:order val="3"/>
          <c:tx>
            <c:v>combination</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'Ans 4 A synthetic Strategy'!$C$100:$C$119</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'Ans 4 A synthetic Strategy'!$G$100:$G$119</c:f>
              <c:numCache>
                <c:formatCode>General</c:formatCode>
                <c:ptCount val="20"/>
                <c:pt idx="0">
                  <c:v>-102.12031429146579</c:v>
                </c:pt>
                <c:pt idx="1">
                  <c:v>-92.120314291465789</c:v>
                </c:pt>
                <c:pt idx="2">
                  <c:v>-82.120314291465789</c:v>
                </c:pt>
                <c:pt idx="3">
                  <c:v>-72.120314291465789</c:v>
                </c:pt>
                <c:pt idx="4">
                  <c:v>-62.120314291465789</c:v>
                </c:pt>
                <c:pt idx="5">
                  <c:v>-52.120314291465789</c:v>
                </c:pt>
                <c:pt idx="6">
                  <c:v>-42.120314291465789</c:v>
                </c:pt>
                <c:pt idx="7">
                  <c:v>-32.120314291465789</c:v>
                </c:pt>
                <c:pt idx="8">
                  <c:v>-22.120314291465789</c:v>
                </c:pt>
                <c:pt idx="9">
                  <c:v>-12.120314291465787</c:v>
                </c:pt>
                <c:pt idx="10">
                  <c:v>-12.120314291465789</c:v>
                </c:pt>
                <c:pt idx="11">
                  <c:v>-12.120314291465789</c:v>
                </c:pt>
                <c:pt idx="12">
                  <c:v>-12.120314291465789</c:v>
                </c:pt>
                <c:pt idx="13">
                  <c:v>-12.120314291465789</c:v>
                </c:pt>
                <c:pt idx="14">
                  <c:v>-12.120314291465789</c:v>
                </c:pt>
                <c:pt idx="15">
                  <c:v>-12.120314291465789</c:v>
                </c:pt>
                <c:pt idx="16">
                  <c:v>-12.120314291465789</c:v>
                </c:pt>
                <c:pt idx="17">
                  <c:v>-12.120314291465789</c:v>
                </c:pt>
                <c:pt idx="18">
                  <c:v>-12.120314291465789</c:v>
                </c:pt>
                <c:pt idx="19">
                  <c:v>-12.120314291465789</c:v>
                </c:pt>
              </c:numCache>
            </c:numRef>
          </c:yVal>
          <c:smooth val="0"/>
          <c:extLst>
            <c:ext xmlns:c16="http://schemas.microsoft.com/office/drawing/2014/chart" uri="{C3380CC4-5D6E-409C-BE32-E72D297353CC}">
              <c16:uniqueId val="{00000003-AF18-4FEB-9325-3A936CE07A54}"/>
            </c:ext>
          </c:extLst>
        </c:ser>
        <c:dLbls>
          <c:showLegendKey val="0"/>
          <c:showVal val="0"/>
          <c:showCatName val="0"/>
          <c:showSerName val="0"/>
          <c:showPercent val="0"/>
          <c:showBubbleSize val="0"/>
        </c:dLbls>
        <c:axId val="407923007"/>
        <c:axId val="407923487"/>
      </c:scatterChart>
      <c:valAx>
        <c:axId val="4079230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23487"/>
        <c:crosses val="autoZero"/>
        <c:crossBetween val="midCat"/>
      </c:valAx>
      <c:valAx>
        <c:axId val="4079234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Synthetic short put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230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Bull Portfolio (Call)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'Bull Strategy'!$E$16</c:f>
              <c:strCache>
                <c:ptCount val="1"/>
                <c:pt idx="0">
                  <c:v>C1 Prem</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'Bull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Strategy'!$E$17:$E$37</c:f>
              <c:numCache>
                <c:formatCode>General</c:formatCode>
                <c:ptCount val="21"/>
                <c:pt idx="0">
                  <c:v>-15.075760936614971</c:v>
                </c:pt>
                <c:pt idx="1">
                  <c:v>-15.075760936614971</c:v>
                </c:pt>
                <c:pt idx="2">
                  <c:v>-15.075760936614971</c:v>
                </c:pt>
                <c:pt idx="3">
                  <c:v>-15.075760936614971</c:v>
                </c:pt>
                <c:pt idx="4">
                  <c:v>-15.075760936614971</c:v>
                </c:pt>
                <c:pt idx="5">
                  <c:v>-15.075760936614971</c:v>
                </c:pt>
                <c:pt idx="6">
                  <c:v>-15.075760936614971</c:v>
                </c:pt>
                <c:pt idx="7">
                  <c:v>-15.075760936614971</c:v>
                </c:pt>
                <c:pt idx="8">
                  <c:v>-15.075760936614971</c:v>
                </c:pt>
                <c:pt idx="9">
                  <c:v>-15.075760936614971</c:v>
                </c:pt>
                <c:pt idx="10">
                  <c:v>-15.075760936614971</c:v>
                </c:pt>
                <c:pt idx="11">
                  <c:v>-5.0757609366149712</c:v>
                </c:pt>
                <c:pt idx="12">
                  <c:v>4.9242390633850288</c:v>
                </c:pt>
                <c:pt idx="13">
                  <c:v>14.924239063385029</c:v>
                </c:pt>
                <c:pt idx="14">
                  <c:v>24.924239063385031</c:v>
                </c:pt>
                <c:pt idx="15">
                  <c:v>34.924239063385031</c:v>
                </c:pt>
                <c:pt idx="16">
                  <c:v>44.924239063385031</c:v>
                </c:pt>
                <c:pt idx="17">
                  <c:v>54.924239063385031</c:v>
                </c:pt>
                <c:pt idx="18">
                  <c:v>64.924239063385031</c:v>
                </c:pt>
                <c:pt idx="19">
                  <c:v>74.924239063385031</c:v>
                </c:pt>
                <c:pt idx="20">
                  <c:v>84.924239063385031</c:v>
                </c:pt>
              </c:numCache>
            </c:numRef>
          </c:yVal>
          <c:smooth val="0"/>
          <c:extLst>
            <c:ext xmlns:c16="http://schemas.microsoft.com/office/drawing/2014/chart" uri="{C3380CC4-5D6E-409C-BE32-E72D297353CC}">
              <c16:uniqueId val="{00000001-72B6-4AEE-8808-6BB38E0658B5}"/>
            </c:ext>
          </c:extLst>
        </c:ser>
        <c:ser>
          <c:idx val="3"/>
          <c:order val="1"/>
          <c:tx>
            <c:strRef>
              <c:f>'Bull Strategy'!$H$16</c:f>
              <c:strCache>
                <c:ptCount val="1"/>
                <c:pt idx="0">
                  <c:v>Short C2 Prem</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'Bull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Strategy'!$H$17:$H$37</c:f>
              <c:numCache>
                <c:formatCode>General</c:formatCode>
                <c:ptCount val="21"/>
                <c:pt idx="0">
                  <c:v>2.9317738620249836</c:v>
                </c:pt>
                <c:pt idx="1">
                  <c:v>2.9317738620249836</c:v>
                </c:pt>
                <c:pt idx="2">
                  <c:v>2.9317738620249836</c:v>
                </c:pt>
                <c:pt idx="3">
                  <c:v>2.9317738620249836</c:v>
                </c:pt>
                <c:pt idx="4">
                  <c:v>2.9317738620249836</c:v>
                </c:pt>
                <c:pt idx="5">
                  <c:v>2.9317738620249836</c:v>
                </c:pt>
                <c:pt idx="6">
                  <c:v>2.9317738620249836</c:v>
                </c:pt>
                <c:pt idx="7">
                  <c:v>2.9317738620249836</c:v>
                </c:pt>
                <c:pt idx="8">
                  <c:v>2.9317738620249836</c:v>
                </c:pt>
                <c:pt idx="9">
                  <c:v>2.9317738620249836</c:v>
                </c:pt>
                <c:pt idx="10">
                  <c:v>2.9317738620249836</c:v>
                </c:pt>
                <c:pt idx="11">
                  <c:v>2.9317738620249836</c:v>
                </c:pt>
                <c:pt idx="12">
                  <c:v>2.9317738620249836</c:v>
                </c:pt>
                <c:pt idx="13">
                  <c:v>2.9317738620249836</c:v>
                </c:pt>
                <c:pt idx="14">
                  <c:v>2.9317738620249836</c:v>
                </c:pt>
                <c:pt idx="15">
                  <c:v>2.9317738620249836</c:v>
                </c:pt>
                <c:pt idx="16">
                  <c:v>-7.0682261379750164</c:v>
                </c:pt>
                <c:pt idx="17">
                  <c:v>-17.068226137975017</c:v>
                </c:pt>
                <c:pt idx="18">
                  <c:v>-27.068226137975017</c:v>
                </c:pt>
                <c:pt idx="19">
                  <c:v>-37.068226137975017</c:v>
                </c:pt>
                <c:pt idx="20">
                  <c:v>-47.068226137975017</c:v>
                </c:pt>
              </c:numCache>
            </c:numRef>
          </c:yVal>
          <c:smooth val="0"/>
          <c:extLst>
            <c:ext xmlns:c16="http://schemas.microsoft.com/office/drawing/2014/chart" uri="{C3380CC4-5D6E-409C-BE32-E72D297353CC}">
              <c16:uniqueId val="{00000003-72B6-4AEE-8808-6BB38E0658B5}"/>
            </c:ext>
          </c:extLst>
        </c:ser>
        <c:ser>
          <c:idx val="4"/>
          <c:order val="2"/>
          <c:tx>
            <c:strRef>
              <c:f>'Bull Strategy'!$I$16</c:f>
              <c:strCache>
                <c:ptCount val="1"/>
                <c:pt idx="0">
                  <c:v>Bull Portfolio</c:v>
                </c:pt>
              </c:strCache>
            </c:strRef>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'Bull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Strategy'!$I$17:$I$37</c:f>
              <c:numCache>
                <c:formatCode>General</c:formatCode>
                <c:ptCount val="21"/>
                <c:pt idx="0">
                  <c:v>-12.143987074589987</c:v>
                </c:pt>
                <c:pt idx="1">
                  <c:v>-12.143987074589987</c:v>
                </c:pt>
                <c:pt idx="2">
                  <c:v>-12.143987074589987</c:v>
                </c:pt>
                <c:pt idx="3">
                  <c:v>-12.143987074589987</c:v>
                </c:pt>
                <c:pt idx="4">
                  <c:v>-12.143987074589987</c:v>
                </c:pt>
                <c:pt idx="5">
                  <c:v>-12.143987074589987</c:v>
                </c:pt>
                <c:pt idx="6">
                  <c:v>-12.143987074589987</c:v>
                </c:pt>
                <c:pt idx="7">
                  <c:v>-12.143987074589987</c:v>
                </c:pt>
                <c:pt idx="8">
                  <c:v>-12.143987074589987</c:v>
                </c:pt>
                <c:pt idx="9">
                  <c:v>-12.143987074589987</c:v>
                </c:pt>
                <c:pt idx="10">
                  <c:v>-12.143987074589987</c:v>
                </c:pt>
                <c:pt idx="11">
                  <c:v>-2.1439870745899876</c:v>
                </c:pt>
                <c:pt idx="12">
                  <c:v>7.8560129254100124</c:v>
                </c:pt>
                <c:pt idx="13">
                  <c:v>17.856012925410013</c:v>
                </c:pt>
                <c:pt idx="14">
                  <c:v>27.856012925410013</c:v>
                </c:pt>
                <c:pt idx="15">
                  <c:v>37.856012925410013</c:v>
                </c:pt>
                <c:pt idx="16">
                  <c:v>37.856012925410013</c:v>
                </c:pt>
                <c:pt idx="17">
                  <c:v>37.856012925410013</c:v>
                </c:pt>
                <c:pt idx="18">
                  <c:v>37.856012925410013</c:v>
                </c:pt>
                <c:pt idx="19">
                  <c:v>37.856012925410013</c:v>
                </c:pt>
                <c:pt idx="20">
                  <c:v>37.856012925410013</c:v>
                </c:pt>
              </c:numCache>
            </c:numRef>
          </c:yVal>
          <c:smooth val="0"/>
          <c:extLst>
            <c:ext xmlns:c16="http://schemas.microsoft.com/office/drawing/2014/chart" uri="{C3380CC4-5D6E-409C-BE32-E72D297353CC}">
              <c16:uniqueId val="{00000004-72B6-4AEE-8808-6BB38E0658B5}"/>
            </c:ext>
          </c:extLst>
        </c:ser>
        <c:dLbls>
          <c:showLegendKey val="0"/>
          <c:showVal val="0"/>
          <c:showCatName val="0"/>
          <c:showSerName val="0"/>
          <c:showPercent val="0"/>
          <c:showBubbleSize val="0"/>
        </c:dLbls>
        <c:axId val="1985754031"/>
        <c:axId val="1985763631"/>
      </c:scatterChart>
      <c:valAx>
        <c:axId val="198575403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Underlying</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763631"/>
        <c:crosses val="autoZero"/>
        <c:crossBetween val="midCat"/>
      </c:valAx>
      <c:valAx>
        <c:axId val="1985763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Bull Strategy</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7540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Bull</a:t>
            </a:r>
            <a:r>
              <a:rPr lang="en-IN" baseline="0"/>
              <a:t> Portfolio(Put)</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1"/>
          <c:order val="0"/>
          <c:tx>
            <c:v>Long Put With 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'Bull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Strategy'!$E$53:$E$73</c:f>
              <c:numCache>
                <c:formatCode>General</c:formatCode>
                <c:ptCount val="21"/>
                <c:pt idx="0">
                  <c:v>87.879685708534211</c:v>
                </c:pt>
                <c:pt idx="1">
                  <c:v>77.879685708534211</c:v>
                </c:pt>
                <c:pt idx="2">
                  <c:v>67.879685708534211</c:v>
                </c:pt>
                <c:pt idx="3">
                  <c:v>57.879685708534211</c:v>
                </c:pt>
                <c:pt idx="4">
                  <c:v>47.879685708534211</c:v>
                </c:pt>
                <c:pt idx="5">
                  <c:v>37.879685708534211</c:v>
                </c:pt>
                <c:pt idx="6">
                  <c:v>27.879685708534211</c:v>
                </c:pt>
                <c:pt idx="7">
                  <c:v>17.879685708534211</c:v>
                </c:pt>
                <c:pt idx="8">
                  <c:v>7.8796857085342129</c:v>
                </c:pt>
                <c:pt idx="9">
                  <c:v>-2.1203142914657871</c:v>
                </c:pt>
                <c:pt idx="10">
                  <c:v>-12.120314291465787</c:v>
                </c:pt>
                <c:pt idx="11">
                  <c:v>-12.120314291465787</c:v>
                </c:pt>
                <c:pt idx="12">
                  <c:v>-12.120314291465787</c:v>
                </c:pt>
                <c:pt idx="13">
                  <c:v>-12.120314291465787</c:v>
                </c:pt>
                <c:pt idx="14">
                  <c:v>-12.120314291465787</c:v>
                </c:pt>
                <c:pt idx="15">
                  <c:v>-12.120314291465787</c:v>
                </c:pt>
                <c:pt idx="16">
                  <c:v>-12.120314291465787</c:v>
                </c:pt>
                <c:pt idx="17">
                  <c:v>-12.120314291465787</c:v>
                </c:pt>
                <c:pt idx="18">
                  <c:v>-12.120314291465787</c:v>
                </c:pt>
                <c:pt idx="19">
                  <c:v>-12.120314291465787</c:v>
                </c:pt>
                <c:pt idx="20">
                  <c:v>-12.120314291465787</c:v>
                </c:pt>
              </c:numCache>
            </c:numRef>
          </c:yVal>
          <c:smooth val="0"/>
          <c:extLst>
            <c:ext xmlns:c16="http://schemas.microsoft.com/office/drawing/2014/chart" uri="{C3380CC4-5D6E-409C-BE32-E72D297353CC}">
              <c16:uniqueId val="{00000001-D618-4F21-BA43-801CA812A3FF}"/>
            </c:ext>
          </c:extLst>
        </c:ser>
        <c:ser>
          <c:idx val="0"/>
          <c:order val="1"/>
          <c:tx>
            <c:v>Short Put With Premium</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'Bull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Strategy'!$F$53:$F$73</c:f>
              <c:numCache>
                <c:formatCode>General</c:formatCode>
                <c:ptCount val="21"/>
                <c:pt idx="0">
                  <c:v>-101.5013961056988</c:v>
                </c:pt>
                <c:pt idx="1">
                  <c:v>-91.501396105698802</c:v>
                </c:pt>
                <c:pt idx="2">
                  <c:v>-81.501396105698802</c:v>
                </c:pt>
                <c:pt idx="3">
                  <c:v>-71.501396105698802</c:v>
                </c:pt>
                <c:pt idx="4">
                  <c:v>-61.501396105698795</c:v>
                </c:pt>
                <c:pt idx="5">
                  <c:v>-51.501396105698795</c:v>
                </c:pt>
                <c:pt idx="6">
                  <c:v>-41.501396105698795</c:v>
                </c:pt>
                <c:pt idx="7">
                  <c:v>-31.501396105698795</c:v>
                </c:pt>
                <c:pt idx="8">
                  <c:v>-21.501396105698795</c:v>
                </c:pt>
                <c:pt idx="9">
                  <c:v>-11.501396105698795</c:v>
                </c:pt>
                <c:pt idx="10">
                  <c:v>-1.5013961056987952</c:v>
                </c:pt>
                <c:pt idx="11">
                  <c:v>8.4986038943012048</c:v>
                </c:pt>
                <c:pt idx="12">
                  <c:v>18.498603894301205</c:v>
                </c:pt>
                <c:pt idx="13">
                  <c:v>28.498603894301205</c:v>
                </c:pt>
                <c:pt idx="14">
                  <c:v>38.498603894301205</c:v>
                </c:pt>
                <c:pt idx="15">
                  <c:v>48.498603894301205</c:v>
                </c:pt>
                <c:pt idx="16">
                  <c:v>48.498603894301205</c:v>
                </c:pt>
                <c:pt idx="17">
                  <c:v>48.498603894301205</c:v>
                </c:pt>
                <c:pt idx="18">
                  <c:v>48.498603894301205</c:v>
                </c:pt>
                <c:pt idx="19">
                  <c:v>48.498603894301205</c:v>
                </c:pt>
                <c:pt idx="20">
                  <c:v>48.498603894301205</c:v>
                </c:pt>
              </c:numCache>
            </c:numRef>
          </c:yVal>
          <c:smooth val="0"/>
          <c:extLst>
            <c:ext xmlns:c16="http://schemas.microsoft.com/office/drawing/2014/chart" uri="{C3380CC4-5D6E-409C-BE32-E72D297353CC}">
              <c16:uniqueId val="{00000002-D618-4F21-BA43-801CA812A3FF}"/>
            </c:ext>
          </c:extLst>
        </c:ser>
        <c:ser>
          <c:idx val="2"/>
          <c:order val="2"/>
          <c:tx>
            <c:v>Bull Portfolio</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'Bull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'Bull Strategy'!$G$53:$G$73</c:f>
              <c:numCache>
                <c:formatCode>General</c:formatCode>
                <c:ptCount val="21"/>
                <c:pt idx="0">
                  <c:v>-13.621710397164591</c:v>
                </c:pt>
                <c:pt idx="1">
                  <c:v>-13.621710397164591</c:v>
                </c:pt>
                <c:pt idx="2">
                  <c:v>-13.621710397164591</c:v>
                </c:pt>
                <c:pt idx="3">
                  <c:v>-13.621710397164591</c:v>
                </c:pt>
                <c:pt idx="4">
                  <c:v>-13.621710397164584</c:v>
                </c:pt>
                <c:pt idx="5">
                  <c:v>-13.621710397164584</c:v>
                </c:pt>
                <c:pt idx="6">
                  <c:v>-13.621710397164584</c:v>
                </c:pt>
                <c:pt idx="7">
                  <c:v>-13.621710397164584</c:v>
                </c:pt>
                <c:pt idx="8">
                  <c:v>-13.621710397164582</c:v>
                </c:pt>
                <c:pt idx="9">
                  <c:v>-13.621710397164582</c:v>
                </c:pt>
                <c:pt idx="10">
                  <c:v>-13.621710397164582</c:v>
                </c:pt>
                <c:pt idx="11">
                  <c:v>-3.6217103971645823</c:v>
                </c:pt>
                <c:pt idx="12">
                  <c:v>6.3782896028354177</c:v>
                </c:pt>
                <c:pt idx="13">
                  <c:v>16.378289602835416</c:v>
                </c:pt>
                <c:pt idx="14">
                  <c:v>26.378289602835416</c:v>
                </c:pt>
                <c:pt idx="15">
                  <c:v>36.378289602835416</c:v>
                </c:pt>
                <c:pt idx="16">
                  <c:v>36.378289602835416</c:v>
                </c:pt>
                <c:pt idx="17">
                  <c:v>36.378289602835416</c:v>
                </c:pt>
                <c:pt idx="18">
                  <c:v>36.378289602835416</c:v>
                </c:pt>
                <c:pt idx="19">
                  <c:v>36.378289602835416</c:v>
                </c:pt>
                <c:pt idx="20">
                  <c:v>36.378289602835416</c:v>
                </c:pt>
              </c:numCache>
            </c:numRef>
          </c:yVal>
          <c:smooth val="0"/>
          <c:extLst>
            <c:ext xmlns:c16="http://schemas.microsoft.com/office/drawing/2014/chart" uri="{C3380CC4-5D6E-409C-BE32-E72D297353CC}">
              <c16:uniqueId val="{00000003-D618-4F21-BA43-801CA812A3FF}"/>
            </c:ext>
          </c:extLst>
        </c:ser>
        <c:dLbls>
          <c:showLegendKey val="0"/>
          <c:showVal val="0"/>
          <c:showCatName val="0"/>
          <c:showSerName val="0"/>
          <c:showPercent val="0"/>
          <c:showBubbleSize val="0"/>
        </c:dLbls>
        <c:axId val="5254479"/>
        <c:axId val="5230479"/>
      </c:scatterChart>
      <c:valAx>
        <c:axId val="52544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Underlying</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479"/>
        <c:crosses val="autoZero"/>
        <c:crossBetween val="midCat"/>
      </c:valAx>
      <c:valAx>
        <c:axId val="5230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Bull</a:t>
                </a:r>
                <a:r>
                  <a:rPr lang="en-IN" baseline="0"/>
                  <a:t> Strategy</a:t>
                </a:r>
                <a:endParaRPr lang="en-IN"/>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44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Bear Portfolio (Call)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Short Call with 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'Bear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Strategy'!$E$17:$E$37</c:f>
              <c:numCache>
                <c:formatCode>General</c:formatCode>
                <c:ptCount val="21"/>
                <c:pt idx="0">
                  <c:v>15.075760936614971</c:v>
                </c:pt>
                <c:pt idx="1">
                  <c:v>15.075760936614971</c:v>
                </c:pt>
                <c:pt idx="2">
                  <c:v>15.075760936614971</c:v>
                </c:pt>
                <c:pt idx="3">
                  <c:v>15.075760936614971</c:v>
                </c:pt>
                <c:pt idx="4">
                  <c:v>15.075760936614971</c:v>
                </c:pt>
                <c:pt idx="5">
                  <c:v>15.075760936614971</c:v>
                </c:pt>
                <c:pt idx="6">
                  <c:v>15.075760936614971</c:v>
                </c:pt>
                <c:pt idx="7">
                  <c:v>15.075760936614971</c:v>
                </c:pt>
                <c:pt idx="8">
                  <c:v>15.075760936614971</c:v>
                </c:pt>
                <c:pt idx="9">
                  <c:v>15.075760936614971</c:v>
                </c:pt>
                <c:pt idx="10">
                  <c:v>15.075760936614971</c:v>
                </c:pt>
                <c:pt idx="11">
                  <c:v>5.0757609366149712</c:v>
                </c:pt>
                <c:pt idx="12">
                  <c:v>-4.9242390633850288</c:v>
                </c:pt>
                <c:pt idx="13">
                  <c:v>-14.924239063385029</c:v>
                </c:pt>
                <c:pt idx="14">
                  <c:v>-24.924239063385031</c:v>
                </c:pt>
                <c:pt idx="15">
                  <c:v>-34.924239063385031</c:v>
                </c:pt>
                <c:pt idx="16">
                  <c:v>-44.924239063385031</c:v>
                </c:pt>
                <c:pt idx="17">
                  <c:v>-54.924239063385031</c:v>
                </c:pt>
                <c:pt idx="18">
                  <c:v>-64.924239063385031</c:v>
                </c:pt>
                <c:pt idx="19">
                  <c:v>-74.924239063385031</c:v>
                </c:pt>
                <c:pt idx="20">
                  <c:v>-84.924239063385031</c:v>
                </c:pt>
              </c:numCache>
            </c:numRef>
          </c:yVal>
          <c:smooth val="0"/>
          <c:extLst>
            <c:ext xmlns:c16="http://schemas.microsoft.com/office/drawing/2014/chart" uri="{C3380CC4-5D6E-409C-BE32-E72D297353CC}">
              <c16:uniqueId val="{00000000-1089-4979-A78C-A2FE0BCF378C}"/>
            </c:ext>
          </c:extLst>
        </c:ser>
        <c:ser>
          <c:idx val="3"/>
          <c:order val="1"/>
          <c:tx>
            <c:v>Long Call With Premium</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'Bear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Strategy'!$H$17:$H$37</c:f>
              <c:numCache>
                <c:formatCode>General</c:formatCode>
                <c:ptCount val="21"/>
                <c:pt idx="0">
                  <c:v>-2.9317738620249836</c:v>
                </c:pt>
                <c:pt idx="1">
                  <c:v>-2.9317738620249836</c:v>
                </c:pt>
                <c:pt idx="2">
                  <c:v>-2.9317738620249836</c:v>
                </c:pt>
                <c:pt idx="3">
                  <c:v>-2.9317738620249836</c:v>
                </c:pt>
                <c:pt idx="4">
                  <c:v>-2.9317738620249836</c:v>
                </c:pt>
                <c:pt idx="5">
                  <c:v>-2.9317738620249836</c:v>
                </c:pt>
                <c:pt idx="6">
                  <c:v>-2.9317738620249836</c:v>
                </c:pt>
                <c:pt idx="7">
                  <c:v>-2.9317738620249836</c:v>
                </c:pt>
                <c:pt idx="8">
                  <c:v>-2.9317738620249836</c:v>
                </c:pt>
                <c:pt idx="9">
                  <c:v>-2.9317738620249836</c:v>
                </c:pt>
                <c:pt idx="10">
                  <c:v>-2.9317738620249836</c:v>
                </c:pt>
                <c:pt idx="11">
                  <c:v>-2.9317738620249836</c:v>
                </c:pt>
                <c:pt idx="12">
                  <c:v>-2.9317738620249836</c:v>
                </c:pt>
                <c:pt idx="13">
                  <c:v>-2.9317738620249836</c:v>
                </c:pt>
                <c:pt idx="14">
                  <c:v>-2.9317738620249836</c:v>
                </c:pt>
                <c:pt idx="15">
                  <c:v>-2.9317738620249836</c:v>
                </c:pt>
                <c:pt idx="16">
                  <c:v>7.0682261379750164</c:v>
                </c:pt>
                <c:pt idx="17">
                  <c:v>17.068226137975017</c:v>
                </c:pt>
                <c:pt idx="18">
                  <c:v>27.068226137975017</c:v>
                </c:pt>
                <c:pt idx="19">
                  <c:v>37.068226137975017</c:v>
                </c:pt>
                <c:pt idx="20">
                  <c:v>47.068226137975017</c:v>
                </c:pt>
              </c:numCache>
            </c:numRef>
          </c:yVal>
          <c:smooth val="0"/>
          <c:extLst>
            <c:ext xmlns:c16="http://schemas.microsoft.com/office/drawing/2014/chart" uri="{C3380CC4-5D6E-409C-BE32-E72D297353CC}">
              <c16:uniqueId val="{00000001-1089-4979-A78C-A2FE0BCF378C}"/>
            </c:ext>
          </c:extLst>
        </c:ser>
        <c:ser>
          <c:idx val="4"/>
          <c:order val="2"/>
          <c:tx>
            <c:v>Bear Portfolio</c:v>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'Bear Strategy'!$C$17:$C$37</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Strategy'!$I$17:$I$37</c:f>
              <c:numCache>
                <c:formatCode>General</c:formatCode>
                <c:ptCount val="21"/>
                <c:pt idx="0">
                  <c:v>12.143987074589987</c:v>
                </c:pt>
                <c:pt idx="1">
                  <c:v>12.143987074589987</c:v>
                </c:pt>
                <c:pt idx="2">
                  <c:v>12.143987074589987</c:v>
                </c:pt>
                <c:pt idx="3">
                  <c:v>12.143987074589987</c:v>
                </c:pt>
                <c:pt idx="4">
                  <c:v>12.143987074589987</c:v>
                </c:pt>
                <c:pt idx="5">
                  <c:v>12.143987074589987</c:v>
                </c:pt>
                <c:pt idx="6">
                  <c:v>12.143987074589987</c:v>
                </c:pt>
                <c:pt idx="7">
                  <c:v>12.143987074589987</c:v>
                </c:pt>
                <c:pt idx="8">
                  <c:v>12.143987074589987</c:v>
                </c:pt>
                <c:pt idx="9">
                  <c:v>12.143987074589987</c:v>
                </c:pt>
                <c:pt idx="10">
                  <c:v>12.143987074589987</c:v>
                </c:pt>
                <c:pt idx="11">
                  <c:v>2.1439870745899876</c:v>
                </c:pt>
                <c:pt idx="12">
                  <c:v>-7.8560129254100124</c:v>
                </c:pt>
                <c:pt idx="13">
                  <c:v>-17.856012925410013</c:v>
                </c:pt>
                <c:pt idx="14">
                  <c:v>-27.856012925410013</c:v>
                </c:pt>
                <c:pt idx="15">
                  <c:v>-37.856012925410013</c:v>
                </c:pt>
                <c:pt idx="16">
                  <c:v>-37.856012925410013</c:v>
                </c:pt>
                <c:pt idx="17">
                  <c:v>-37.856012925410013</c:v>
                </c:pt>
                <c:pt idx="18">
                  <c:v>-37.856012925410013</c:v>
                </c:pt>
                <c:pt idx="19">
                  <c:v>-37.856012925410013</c:v>
                </c:pt>
                <c:pt idx="20">
                  <c:v>-37.856012925410013</c:v>
                </c:pt>
              </c:numCache>
            </c:numRef>
          </c:yVal>
          <c:smooth val="0"/>
          <c:extLst>
            <c:ext xmlns:c16="http://schemas.microsoft.com/office/drawing/2014/chart" uri="{C3380CC4-5D6E-409C-BE32-E72D297353CC}">
              <c16:uniqueId val="{00000002-1089-4979-A78C-A2FE0BCF378C}"/>
            </c:ext>
          </c:extLst>
        </c:ser>
        <c:dLbls>
          <c:showLegendKey val="0"/>
          <c:showVal val="0"/>
          <c:showCatName val="0"/>
          <c:showSerName val="0"/>
          <c:showPercent val="0"/>
          <c:showBubbleSize val="0"/>
        </c:dLbls>
        <c:axId val="1985754031"/>
        <c:axId val="1985763631"/>
      </c:scatterChart>
      <c:valAx>
        <c:axId val="198575403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Underlying</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763631"/>
        <c:crosses val="autoZero"/>
        <c:crossBetween val="midCat"/>
      </c:valAx>
      <c:valAx>
        <c:axId val="1985763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Bear Strategy</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7540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Bear</a:t>
            </a:r>
            <a:r>
              <a:rPr lang="en-IN" baseline="0"/>
              <a:t> Portfolio(Put)</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1"/>
          <c:order val="0"/>
          <c:tx>
            <c:v>Short Put With 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'Bear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Strategy'!$E$53:$E$73</c:f>
              <c:numCache>
                <c:formatCode>General</c:formatCode>
                <c:ptCount val="21"/>
                <c:pt idx="0">
                  <c:v>-112.12031429146579</c:v>
                </c:pt>
                <c:pt idx="1">
                  <c:v>-102.12031429146579</c:v>
                </c:pt>
                <c:pt idx="2">
                  <c:v>-92.120314291465789</c:v>
                </c:pt>
                <c:pt idx="3">
                  <c:v>-82.120314291465789</c:v>
                </c:pt>
                <c:pt idx="4">
                  <c:v>-72.120314291465789</c:v>
                </c:pt>
                <c:pt idx="5">
                  <c:v>-62.120314291465789</c:v>
                </c:pt>
                <c:pt idx="6">
                  <c:v>-52.120314291465789</c:v>
                </c:pt>
                <c:pt idx="7">
                  <c:v>-42.120314291465789</c:v>
                </c:pt>
                <c:pt idx="8">
                  <c:v>-32.120314291465789</c:v>
                </c:pt>
                <c:pt idx="9">
                  <c:v>-22.120314291465789</c:v>
                </c:pt>
                <c:pt idx="10">
                  <c:v>-12.120314291465787</c:v>
                </c:pt>
                <c:pt idx="11">
                  <c:v>-12.120314291465787</c:v>
                </c:pt>
                <c:pt idx="12">
                  <c:v>-12.120314291465787</c:v>
                </c:pt>
                <c:pt idx="13">
                  <c:v>-12.120314291465787</c:v>
                </c:pt>
                <c:pt idx="14">
                  <c:v>-12.120314291465787</c:v>
                </c:pt>
                <c:pt idx="15">
                  <c:v>-12.120314291465787</c:v>
                </c:pt>
                <c:pt idx="16">
                  <c:v>-12.120314291465787</c:v>
                </c:pt>
                <c:pt idx="17">
                  <c:v>-12.120314291465787</c:v>
                </c:pt>
                <c:pt idx="18">
                  <c:v>-12.120314291465787</c:v>
                </c:pt>
                <c:pt idx="19">
                  <c:v>-12.120314291465787</c:v>
                </c:pt>
                <c:pt idx="20">
                  <c:v>-12.120314291465787</c:v>
                </c:pt>
              </c:numCache>
            </c:numRef>
          </c:yVal>
          <c:smooth val="0"/>
          <c:extLst>
            <c:ext xmlns:c16="http://schemas.microsoft.com/office/drawing/2014/chart" uri="{C3380CC4-5D6E-409C-BE32-E72D297353CC}">
              <c16:uniqueId val="{00000000-6659-474E-A731-E17C2DF4F536}"/>
            </c:ext>
          </c:extLst>
        </c:ser>
        <c:ser>
          <c:idx val="0"/>
          <c:order val="1"/>
          <c:tx>
            <c:v>Long Put With Premium</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'Bear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Strategy'!$F$53:$F$73</c:f>
              <c:numCache>
                <c:formatCode>General</c:formatCode>
                <c:ptCount val="21"/>
                <c:pt idx="0">
                  <c:v>101.5013961056988</c:v>
                </c:pt>
                <c:pt idx="1">
                  <c:v>91.501396105698802</c:v>
                </c:pt>
                <c:pt idx="2">
                  <c:v>81.501396105698802</c:v>
                </c:pt>
                <c:pt idx="3">
                  <c:v>71.501396105698802</c:v>
                </c:pt>
                <c:pt idx="4">
                  <c:v>61.501396105698795</c:v>
                </c:pt>
                <c:pt idx="5">
                  <c:v>51.501396105698795</c:v>
                </c:pt>
                <c:pt idx="6">
                  <c:v>41.501396105698795</c:v>
                </c:pt>
                <c:pt idx="7">
                  <c:v>31.501396105698795</c:v>
                </c:pt>
                <c:pt idx="8">
                  <c:v>21.501396105698795</c:v>
                </c:pt>
                <c:pt idx="9">
                  <c:v>11.501396105698795</c:v>
                </c:pt>
                <c:pt idx="10">
                  <c:v>1.5013961056987952</c:v>
                </c:pt>
                <c:pt idx="11">
                  <c:v>-8.4986038943012048</c:v>
                </c:pt>
                <c:pt idx="12">
                  <c:v>-18.498603894301205</c:v>
                </c:pt>
                <c:pt idx="13">
                  <c:v>-28.498603894301205</c:v>
                </c:pt>
                <c:pt idx="14">
                  <c:v>-38.498603894301205</c:v>
                </c:pt>
                <c:pt idx="15">
                  <c:v>-48.498603894301205</c:v>
                </c:pt>
                <c:pt idx="16">
                  <c:v>-48.498603894301205</c:v>
                </c:pt>
                <c:pt idx="17">
                  <c:v>-48.498603894301205</c:v>
                </c:pt>
                <c:pt idx="18">
                  <c:v>-48.498603894301205</c:v>
                </c:pt>
                <c:pt idx="19">
                  <c:v>-48.498603894301205</c:v>
                </c:pt>
                <c:pt idx="20">
                  <c:v>-48.498603894301205</c:v>
                </c:pt>
              </c:numCache>
            </c:numRef>
          </c:yVal>
          <c:smooth val="0"/>
          <c:extLst>
            <c:ext xmlns:c16="http://schemas.microsoft.com/office/drawing/2014/chart" uri="{C3380CC4-5D6E-409C-BE32-E72D297353CC}">
              <c16:uniqueId val="{00000001-6659-474E-A731-E17C2DF4F536}"/>
            </c:ext>
          </c:extLst>
        </c:ser>
        <c:ser>
          <c:idx val="2"/>
          <c:order val="2"/>
          <c:tx>
            <c:v>Bear Portfolio</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'Bear Strategy'!$C$53:$C$73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'Bear Strategy'!$G$53:$G$73</c:f>
              <c:numCache>
                <c:formatCode>General</c:formatCode>
                <c:ptCount val="21"/>
                <c:pt idx="0">
                  <c:v>-10.618918185766987</c:v>
                </c:pt>
                <c:pt idx="1">
                  <c:v>-10.618918185766987</c:v>
                </c:pt>
                <c:pt idx="2">
                  <c:v>-10.618918185766987</c:v>
                </c:pt>
                <c:pt idx="3">
                  <c:v>-10.618918185766987</c:v>
                </c:pt>
                <c:pt idx="4">
                  <c:v>-10.618918185766994</c:v>
                </c:pt>
                <c:pt idx="5">
                  <c:v>-10.618918185766994</c:v>
                </c:pt>
                <c:pt idx="6">
                  <c:v>-10.618918185766994</c:v>
                </c:pt>
                <c:pt idx="7">
                  <c:v>-10.618918185766994</c:v>
                </c:pt>
                <c:pt idx="8">
                  <c:v>-10.618918185766994</c:v>
                </c:pt>
                <c:pt idx="9">
                  <c:v>-10.618918185766994</c:v>
                </c:pt>
                <c:pt idx="10">
                  <c:v>-10.618918185766992</c:v>
                </c:pt>
                <c:pt idx="11">
                  <c:v>-20.618918185766994</c:v>
                </c:pt>
                <c:pt idx="12">
                  <c:v>-30.618918185766994</c:v>
                </c:pt>
                <c:pt idx="13">
                  <c:v>-40.618918185766994</c:v>
                </c:pt>
                <c:pt idx="14">
                  <c:v>-50.618918185766994</c:v>
                </c:pt>
                <c:pt idx="15">
                  <c:v>-60.618918185766994</c:v>
                </c:pt>
                <c:pt idx="16">
                  <c:v>-60.618918185766994</c:v>
                </c:pt>
                <c:pt idx="17">
                  <c:v>-60.618918185766994</c:v>
                </c:pt>
                <c:pt idx="18">
                  <c:v>-60.618918185766994</c:v>
                </c:pt>
                <c:pt idx="19">
                  <c:v>-60.618918185766994</c:v>
                </c:pt>
                <c:pt idx="20">
                  <c:v>-60.618918185766994</c:v>
                </c:pt>
              </c:numCache>
            </c:numRef>
          </c:yVal>
          <c:smooth val="0"/>
          <c:extLst>
            <c:ext xmlns:c16="http://schemas.microsoft.com/office/drawing/2014/chart" uri="{C3380CC4-5D6E-409C-BE32-E72D297353CC}">
              <c16:uniqueId val="{00000002-6659-474E-A731-E17C2DF4F536}"/>
            </c:ext>
          </c:extLst>
        </c:ser>
        <c:dLbls>
          <c:showLegendKey val="0"/>
          <c:showVal val="0"/>
          <c:showCatName val="0"/>
          <c:showSerName val="0"/>
          <c:showPercent val="0"/>
          <c:showBubbleSize val="0"/>
        </c:dLbls>
        <c:axId val="5254479"/>
        <c:axId val="5230479"/>
      </c:scatterChart>
      <c:valAx>
        <c:axId val="52544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Underlying</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479"/>
        <c:crosses val="autoZero"/>
        <c:crossBetween val="midCat"/>
      </c:valAx>
      <c:valAx>
        <c:axId val="5230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Bear</a:t>
                </a:r>
                <a:r>
                  <a:rPr lang="en-IN" baseline="0"/>
                  <a:t> Strategy</a:t>
                </a:r>
                <a:endParaRPr lang="en-IN"/>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44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Butterfly Spread (Call)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C1 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'Butterfly Spread'!$C$16:$C$36</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Spread'!$E$16:$E$36</c:f>
              <c:numCache>
                <c:formatCode>General</c:formatCode>
                <c:ptCount val="21"/>
                <c:pt idx="0">
                  <c:v>-15.075760936614984</c:v>
                </c:pt>
                <c:pt idx="1">
                  <c:v>-15.075760936614984</c:v>
                </c:pt>
                <c:pt idx="2">
                  <c:v>-15.075760936614984</c:v>
                </c:pt>
                <c:pt idx="3">
                  <c:v>-15.075760936614984</c:v>
                </c:pt>
                <c:pt idx="4">
                  <c:v>-15.075760936614984</c:v>
                </c:pt>
                <c:pt idx="5">
                  <c:v>-15.075760936614984</c:v>
                </c:pt>
                <c:pt idx="6">
                  <c:v>-15.075760936614984</c:v>
                </c:pt>
                <c:pt idx="7">
                  <c:v>-15.075760936614984</c:v>
                </c:pt>
                <c:pt idx="8">
                  <c:v>-15.075760936614984</c:v>
                </c:pt>
                <c:pt idx="9">
                  <c:v>-15.075760936614984</c:v>
                </c:pt>
                <c:pt idx="10">
                  <c:v>-15.075760936614984</c:v>
                </c:pt>
                <c:pt idx="11">
                  <c:v>-5.0757609366149836</c:v>
                </c:pt>
                <c:pt idx="12">
                  <c:v>4.9242390633850164</c:v>
                </c:pt>
                <c:pt idx="13">
                  <c:v>14.924239063385016</c:v>
                </c:pt>
                <c:pt idx="14">
                  <c:v>24.924239063385016</c:v>
                </c:pt>
                <c:pt idx="15">
                  <c:v>34.924239063385016</c:v>
                </c:pt>
                <c:pt idx="16">
                  <c:v>44.924239063385016</c:v>
                </c:pt>
                <c:pt idx="17">
                  <c:v>54.924239063385016</c:v>
                </c:pt>
                <c:pt idx="18">
                  <c:v>64.924239063385016</c:v>
                </c:pt>
                <c:pt idx="19">
                  <c:v>74.924239063385016</c:v>
                </c:pt>
                <c:pt idx="20">
                  <c:v>84.924239063385016</c:v>
                </c:pt>
              </c:numCache>
            </c:numRef>
          </c:yVal>
          <c:smooth val="0"/>
          <c:extLst>
            <c:ext xmlns:c16="http://schemas.microsoft.com/office/drawing/2014/chart" uri="{C3380CC4-5D6E-409C-BE32-E72D297353CC}">
              <c16:uniqueId val="{00000001-ACCD-4359-A490-395D3503FF0D}"/>
            </c:ext>
          </c:extLst>
        </c:ser>
        <c:ser>
          <c:idx val="0"/>
          <c:order val="1"/>
          <c:tx>
            <c:v>2 Short C2 Premium</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'Butterfly Spread'!$C$16:$C$36</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Spread'!$H$16:$H$36</c:f>
              <c:numCache>
                <c:formatCode>General</c:formatCode>
                <c:ptCount val="21"/>
                <c:pt idx="0">
                  <c:v>16.108028209108973</c:v>
                </c:pt>
                <c:pt idx="1">
                  <c:v>16.108028209108973</c:v>
                </c:pt>
                <c:pt idx="2">
                  <c:v>16.108028209108973</c:v>
                </c:pt>
                <c:pt idx="3">
                  <c:v>16.108028209108973</c:v>
                </c:pt>
                <c:pt idx="4">
                  <c:v>16.108028209108973</c:v>
                </c:pt>
                <c:pt idx="5">
                  <c:v>16.108028209108973</c:v>
                </c:pt>
                <c:pt idx="6">
                  <c:v>16.108028209108973</c:v>
                </c:pt>
                <c:pt idx="7">
                  <c:v>16.108028209108973</c:v>
                </c:pt>
                <c:pt idx="8">
                  <c:v>16.108028209108973</c:v>
                </c:pt>
                <c:pt idx="9">
                  <c:v>16.108028209108973</c:v>
                </c:pt>
                <c:pt idx="10">
                  <c:v>16.108028209108973</c:v>
                </c:pt>
                <c:pt idx="11">
                  <c:v>16.108028209108973</c:v>
                </c:pt>
                <c:pt idx="12">
                  <c:v>16.108028209108973</c:v>
                </c:pt>
                <c:pt idx="13">
                  <c:v>-3.8919717908910272</c:v>
                </c:pt>
                <c:pt idx="14">
                  <c:v>-23.891971790891027</c:v>
                </c:pt>
                <c:pt idx="15">
                  <c:v>-43.891971790891027</c:v>
                </c:pt>
                <c:pt idx="16">
                  <c:v>-63.891971790891027</c:v>
                </c:pt>
                <c:pt idx="17">
                  <c:v>-83.891971790891034</c:v>
                </c:pt>
                <c:pt idx="18">
                  <c:v>-103.89197179089103</c:v>
                </c:pt>
                <c:pt idx="19">
                  <c:v>-123.89197179089103</c:v>
                </c:pt>
                <c:pt idx="20">
                  <c:v>-143.89197179089103</c:v>
                </c:pt>
              </c:numCache>
            </c:numRef>
          </c:yVal>
          <c:smooth val="0"/>
          <c:extLst>
            <c:ext xmlns:c16="http://schemas.microsoft.com/office/drawing/2014/chart" uri="{C3380CC4-5D6E-409C-BE32-E72D297353CC}">
              <c16:uniqueId val="{00000002-ACCD-4359-A490-395D3503FF0D}"/>
            </c:ext>
          </c:extLst>
        </c:ser>
        <c:ser>
          <c:idx val="2"/>
          <c:order val="2"/>
          <c:tx>
            <c:v>C3 Premium</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'Butterfly Spread'!$C$16:$C$36</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Spread'!$J$16:$J$36</c:f>
              <c:numCache>
                <c:formatCode>General</c:formatCode>
                <c:ptCount val="21"/>
                <c:pt idx="0">
                  <c:v>-4.1321295035444372</c:v>
                </c:pt>
                <c:pt idx="1">
                  <c:v>-4.1321295035444372</c:v>
                </c:pt>
                <c:pt idx="2">
                  <c:v>-4.1321295035444372</c:v>
                </c:pt>
                <c:pt idx="3">
                  <c:v>-4.1321295035444372</c:v>
                </c:pt>
                <c:pt idx="4">
                  <c:v>-4.1321295035444372</c:v>
                </c:pt>
                <c:pt idx="5">
                  <c:v>-4.1321295035444372</c:v>
                </c:pt>
                <c:pt idx="6">
                  <c:v>-4.1321295035444372</c:v>
                </c:pt>
                <c:pt idx="7">
                  <c:v>-4.1321295035444372</c:v>
                </c:pt>
                <c:pt idx="8">
                  <c:v>-4.1321295035444372</c:v>
                </c:pt>
                <c:pt idx="9">
                  <c:v>-4.1321295035444372</c:v>
                </c:pt>
                <c:pt idx="10">
                  <c:v>-4.1321295035444372</c:v>
                </c:pt>
                <c:pt idx="11">
                  <c:v>-4.1321295035444372</c:v>
                </c:pt>
                <c:pt idx="12">
                  <c:v>-4.1321295035444372</c:v>
                </c:pt>
                <c:pt idx="13">
                  <c:v>-4.1321295035444372</c:v>
                </c:pt>
                <c:pt idx="14">
                  <c:v>-4.1321295035444372</c:v>
                </c:pt>
                <c:pt idx="15">
                  <c:v>5.8678704964555628</c:v>
                </c:pt>
                <c:pt idx="16">
                  <c:v>15.867870496455563</c:v>
                </c:pt>
                <c:pt idx="17">
                  <c:v>25.867870496455563</c:v>
                </c:pt>
                <c:pt idx="18">
                  <c:v>35.867870496455566</c:v>
                </c:pt>
                <c:pt idx="19">
                  <c:v>45.867870496455566</c:v>
                </c:pt>
                <c:pt idx="20">
                  <c:v>55.867870496455566</c:v>
                </c:pt>
              </c:numCache>
            </c:numRef>
          </c:yVal>
          <c:smooth val="0"/>
          <c:extLst>
            <c:ext xmlns:c16="http://schemas.microsoft.com/office/drawing/2014/chart" uri="{C3380CC4-5D6E-409C-BE32-E72D297353CC}">
              <c16:uniqueId val="{00000003-ACCD-4359-A490-395D3503FF0D}"/>
            </c:ext>
          </c:extLst>
        </c:ser>
        <c:ser>
          <c:idx val="3"/>
          <c:order val="3"/>
          <c:tx>
            <c:v>Combination</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'Butterfly Spread'!$C$16:$C$36</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Spread'!$K$16:$K$36</c:f>
              <c:numCache>
                <c:formatCode>General</c:formatCode>
                <c:ptCount val="21"/>
                <c:pt idx="0">
                  <c:v>-3.099862231050448</c:v>
                </c:pt>
                <c:pt idx="1">
                  <c:v>-3.099862231050448</c:v>
                </c:pt>
                <c:pt idx="2">
                  <c:v>-3.099862231050448</c:v>
                </c:pt>
                <c:pt idx="3">
                  <c:v>-3.099862231050448</c:v>
                </c:pt>
                <c:pt idx="4">
                  <c:v>-3.099862231050448</c:v>
                </c:pt>
                <c:pt idx="5">
                  <c:v>-3.099862231050448</c:v>
                </c:pt>
                <c:pt idx="6">
                  <c:v>-3.099862231050448</c:v>
                </c:pt>
                <c:pt idx="7">
                  <c:v>-3.099862231050448</c:v>
                </c:pt>
                <c:pt idx="8">
                  <c:v>-3.099862231050448</c:v>
                </c:pt>
                <c:pt idx="9">
                  <c:v>-3.099862231050448</c:v>
                </c:pt>
                <c:pt idx="10">
                  <c:v>-3.099862231050448</c:v>
                </c:pt>
                <c:pt idx="11">
                  <c:v>6.900137768949552</c:v>
                </c:pt>
                <c:pt idx="12">
                  <c:v>16.900137768949552</c:v>
                </c:pt>
                <c:pt idx="13">
                  <c:v>6.900137768949552</c:v>
                </c:pt>
                <c:pt idx="14">
                  <c:v>-3.099862231050448</c:v>
                </c:pt>
                <c:pt idx="15">
                  <c:v>-3.0998622310504444</c:v>
                </c:pt>
                <c:pt idx="16">
                  <c:v>-3.0998622310504444</c:v>
                </c:pt>
                <c:pt idx="17">
                  <c:v>-3.0998622310504516</c:v>
                </c:pt>
                <c:pt idx="18">
                  <c:v>-3.0998622310504516</c:v>
                </c:pt>
                <c:pt idx="19">
                  <c:v>-3.0998622310504516</c:v>
                </c:pt>
                <c:pt idx="20">
                  <c:v>-3.0998622310504516</c:v>
                </c:pt>
              </c:numCache>
            </c:numRef>
          </c:yVal>
          <c:smooth val="0"/>
          <c:extLst>
            <c:ext xmlns:c16="http://schemas.microsoft.com/office/drawing/2014/chart" uri="{C3380CC4-5D6E-409C-BE32-E72D297353CC}">
              <c16:uniqueId val="{00000004-ACCD-4359-A490-395D3503FF0D}"/>
            </c:ext>
          </c:extLst>
        </c:ser>
        <c:dLbls>
          <c:showLegendKey val="0"/>
          <c:showVal val="0"/>
          <c:showCatName val="0"/>
          <c:showSerName val="0"/>
          <c:showPercent val="0"/>
          <c:showBubbleSize val="0"/>
        </c:dLbls>
        <c:axId val="193967727"/>
        <c:axId val="193953807"/>
      </c:scatterChart>
      <c:valAx>
        <c:axId val="193967727"/>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Asset values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53807"/>
        <c:crosses val="autoZero"/>
        <c:crossBetween val="midCat"/>
      </c:valAx>
      <c:valAx>
        <c:axId val="193953807"/>
        <c:scaling>
          <c:orientation val="minMax"/>
          <c:min val="-17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Pay offs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67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Butterfly</a:t>
            </a:r>
            <a:r>
              <a:rPr lang="en-IN" baseline="0"/>
              <a:t> Spread (Put)</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1"/>
          <c:order val="0"/>
          <c:tx>
            <c:v>P1 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'Butterfly Spread'!$C$53:$C$73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Spread'!$E$53:$E$73</c:f>
              <c:numCache>
                <c:formatCode>General</c:formatCode>
                <c:ptCount val="21"/>
                <c:pt idx="0">
                  <c:v>87.879685708534211</c:v>
                </c:pt>
                <c:pt idx="1">
                  <c:v>77.879685708534211</c:v>
                </c:pt>
                <c:pt idx="2">
                  <c:v>67.879685708534211</c:v>
                </c:pt>
                <c:pt idx="3">
                  <c:v>57.879685708534211</c:v>
                </c:pt>
                <c:pt idx="4">
                  <c:v>47.879685708534211</c:v>
                </c:pt>
                <c:pt idx="5">
                  <c:v>37.879685708534211</c:v>
                </c:pt>
                <c:pt idx="6">
                  <c:v>27.879685708534208</c:v>
                </c:pt>
                <c:pt idx="7">
                  <c:v>17.879685708534208</c:v>
                </c:pt>
                <c:pt idx="8">
                  <c:v>7.8796857085342076</c:v>
                </c:pt>
                <c:pt idx="9">
                  <c:v>-2.1203142914657924</c:v>
                </c:pt>
                <c:pt idx="10">
                  <c:v>-12.120314291465792</c:v>
                </c:pt>
                <c:pt idx="11">
                  <c:v>-12.120314291465792</c:v>
                </c:pt>
                <c:pt idx="12">
                  <c:v>-12.120314291465792</c:v>
                </c:pt>
                <c:pt idx="13">
                  <c:v>-12.120314291465792</c:v>
                </c:pt>
                <c:pt idx="14">
                  <c:v>-12.120314291465792</c:v>
                </c:pt>
                <c:pt idx="15">
                  <c:v>-12.120314291465792</c:v>
                </c:pt>
                <c:pt idx="16">
                  <c:v>-12.120314291465792</c:v>
                </c:pt>
                <c:pt idx="17">
                  <c:v>-12.120314291465792</c:v>
                </c:pt>
                <c:pt idx="18">
                  <c:v>-12.120314291465792</c:v>
                </c:pt>
                <c:pt idx="19">
                  <c:v>-12.120314291465792</c:v>
                </c:pt>
                <c:pt idx="20">
                  <c:v>-12.120314291465792</c:v>
                </c:pt>
              </c:numCache>
            </c:numRef>
          </c:yVal>
          <c:smooth val="0"/>
          <c:extLst>
            <c:ext xmlns:c16="http://schemas.microsoft.com/office/drawing/2014/chart" uri="{C3380CC4-5D6E-409C-BE32-E72D297353CC}">
              <c16:uniqueId val="{00000001-3F3E-46E5-A86D-9728A5FBC6C6}"/>
            </c:ext>
          </c:extLst>
        </c:ser>
        <c:ser>
          <c:idx val="0"/>
          <c:order val="1"/>
          <c:tx>
            <c:v>P2 Premium</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'Butterfly Spread'!$C$53:$C$73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Spread'!$H$53:$H$73</c:f>
              <c:numCache>
                <c:formatCode>General</c:formatCode>
                <c:ptCount val="21"/>
                <c:pt idx="0">
                  <c:v>-190.98504373924905</c:v>
                </c:pt>
                <c:pt idx="1">
                  <c:v>-170.98504373924905</c:v>
                </c:pt>
                <c:pt idx="2">
                  <c:v>-150.98504373924905</c:v>
                </c:pt>
                <c:pt idx="3">
                  <c:v>-130.98504373924905</c:v>
                </c:pt>
                <c:pt idx="4">
                  <c:v>-110.98504373924905</c:v>
                </c:pt>
                <c:pt idx="5">
                  <c:v>-90.985043739249051</c:v>
                </c:pt>
                <c:pt idx="6">
                  <c:v>-70.985043739249051</c:v>
                </c:pt>
                <c:pt idx="7">
                  <c:v>-50.985043739249058</c:v>
                </c:pt>
                <c:pt idx="8">
                  <c:v>-30.985043739249058</c:v>
                </c:pt>
                <c:pt idx="9">
                  <c:v>-10.985043739249058</c:v>
                </c:pt>
                <c:pt idx="10">
                  <c:v>9.0149562607509424</c:v>
                </c:pt>
                <c:pt idx="11">
                  <c:v>29.014956260750942</c:v>
                </c:pt>
                <c:pt idx="12">
                  <c:v>49.014956260750942</c:v>
                </c:pt>
                <c:pt idx="13">
                  <c:v>49.014956260750942</c:v>
                </c:pt>
                <c:pt idx="14">
                  <c:v>49.014956260750942</c:v>
                </c:pt>
                <c:pt idx="15">
                  <c:v>49.014956260750942</c:v>
                </c:pt>
                <c:pt idx="16">
                  <c:v>49.014956260750942</c:v>
                </c:pt>
                <c:pt idx="17">
                  <c:v>49.014956260750942</c:v>
                </c:pt>
                <c:pt idx="18">
                  <c:v>49.014956260750942</c:v>
                </c:pt>
                <c:pt idx="19">
                  <c:v>49.014956260750942</c:v>
                </c:pt>
                <c:pt idx="20">
                  <c:v>49.014956260750942</c:v>
                </c:pt>
              </c:numCache>
            </c:numRef>
          </c:yVal>
          <c:smooth val="0"/>
          <c:extLst>
            <c:ext xmlns:c16="http://schemas.microsoft.com/office/drawing/2014/chart" uri="{C3380CC4-5D6E-409C-BE32-E72D297353CC}">
              <c16:uniqueId val="{00000002-3F3E-46E5-A86D-9728A5FBC6C6}"/>
            </c:ext>
          </c:extLst>
        </c:ser>
        <c:ser>
          <c:idx val="2"/>
          <c:order val="2"/>
          <c:tx>
            <c:v>P3 Premium</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'Butterfly Spread'!$C$53:$C$73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Spread'!$J$53:$J$73</c:f>
              <c:numCache>
                <c:formatCode>General</c:formatCode>
                <c:ptCount val="21"/>
                <c:pt idx="0">
                  <c:v>100.00549579966443</c:v>
                </c:pt>
                <c:pt idx="1">
                  <c:v>90.00549579966443</c:v>
                </c:pt>
                <c:pt idx="2">
                  <c:v>80.00549579966443</c:v>
                </c:pt>
                <c:pt idx="3">
                  <c:v>70.00549579966443</c:v>
                </c:pt>
                <c:pt idx="4">
                  <c:v>60.005495799664438</c:v>
                </c:pt>
                <c:pt idx="5">
                  <c:v>50.005495799664438</c:v>
                </c:pt>
                <c:pt idx="6">
                  <c:v>40.005495799664438</c:v>
                </c:pt>
                <c:pt idx="7">
                  <c:v>30.005495799664438</c:v>
                </c:pt>
                <c:pt idx="8">
                  <c:v>20.005495799664438</c:v>
                </c:pt>
                <c:pt idx="9">
                  <c:v>10.005495799664438</c:v>
                </c:pt>
                <c:pt idx="10">
                  <c:v>5.4957996644375839E-3</c:v>
                </c:pt>
                <c:pt idx="11">
                  <c:v>-9.9945042003355624</c:v>
                </c:pt>
                <c:pt idx="12">
                  <c:v>-19.994504200335562</c:v>
                </c:pt>
                <c:pt idx="13">
                  <c:v>-29.994504200335562</c:v>
                </c:pt>
                <c:pt idx="14">
                  <c:v>-39.994504200335562</c:v>
                </c:pt>
                <c:pt idx="15">
                  <c:v>-39.994504200335562</c:v>
                </c:pt>
                <c:pt idx="16">
                  <c:v>-39.994504200335562</c:v>
                </c:pt>
                <c:pt idx="17">
                  <c:v>-39.994504200335562</c:v>
                </c:pt>
                <c:pt idx="18">
                  <c:v>-39.994504200335562</c:v>
                </c:pt>
                <c:pt idx="19">
                  <c:v>-39.994504200335562</c:v>
                </c:pt>
                <c:pt idx="20">
                  <c:v>-39.994504200335562</c:v>
                </c:pt>
              </c:numCache>
            </c:numRef>
          </c:yVal>
          <c:smooth val="0"/>
          <c:extLst>
            <c:ext xmlns:c16="http://schemas.microsoft.com/office/drawing/2014/chart" uri="{C3380CC4-5D6E-409C-BE32-E72D297353CC}">
              <c16:uniqueId val="{00000003-3F3E-46E5-A86D-9728A5FBC6C6}"/>
            </c:ext>
          </c:extLst>
        </c:ser>
        <c:ser>
          <c:idx val="3"/>
          <c:order val="3"/>
          <c:tx>
            <c:v>Combination</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'Butterfly Spread'!$C$53:$C$73</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'Butterfly Spread'!$K$53:$K$73</c:f>
              <c:numCache>
                <c:formatCode>General</c:formatCode>
                <c:ptCount val="21"/>
                <c:pt idx="0">
                  <c:v>-3.0998622310504231</c:v>
                </c:pt>
                <c:pt idx="1">
                  <c:v>-3.0998622310504231</c:v>
                </c:pt>
                <c:pt idx="2">
                  <c:v>-3.0998622310504231</c:v>
                </c:pt>
                <c:pt idx="3">
                  <c:v>-3.0998622310504089</c:v>
                </c:pt>
                <c:pt idx="4">
                  <c:v>-3.0998622310503947</c:v>
                </c:pt>
                <c:pt idx="5">
                  <c:v>-3.0998622310503947</c:v>
                </c:pt>
                <c:pt idx="6">
                  <c:v>-3.0998622310504089</c:v>
                </c:pt>
                <c:pt idx="7">
                  <c:v>-3.099862231050416</c:v>
                </c:pt>
                <c:pt idx="8">
                  <c:v>-3.0998622310504125</c:v>
                </c:pt>
                <c:pt idx="9">
                  <c:v>-3.0998622310504125</c:v>
                </c:pt>
                <c:pt idx="10">
                  <c:v>-3.0998622310504125</c:v>
                </c:pt>
                <c:pt idx="11">
                  <c:v>6.9001377689495875</c:v>
                </c:pt>
                <c:pt idx="12">
                  <c:v>16.900137768949584</c:v>
                </c:pt>
                <c:pt idx="13">
                  <c:v>6.900137768949584</c:v>
                </c:pt>
                <c:pt idx="14">
                  <c:v>-3.099862231050416</c:v>
                </c:pt>
                <c:pt idx="15">
                  <c:v>-3.099862231050416</c:v>
                </c:pt>
                <c:pt idx="16">
                  <c:v>-3.099862231050416</c:v>
                </c:pt>
                <c:pt idx="17">
                  <c:v>-3.099862231050416</c:v>
                </c:pt>
                <c:pt idx="18">
                  <c:v>-3.099862231050416</c:v>
                </c:pt>
                <c:pt idx="19">
                  <c:v>-3.099862231050416</c:v>
                </c:pt>
                <c:pt idx="20">
                  <c:v>-3.099862231050416</c:v>
                </c:pt>
              </c:numCache>
            </c:numRef>
          </c:yVal>
          <c:smooth val="0"/>
          <c:extLst>
            <c:ext xmlns:c16="http://schemas.microsoft.com/office/drawing/2014/chart" uri="{C3380CC4-5D6E-409C-BE32-E72D297353CC}">
              <c16:uniqueId val="{00000004-3F3E-46E5-A86D-9728A5FBC6C6}"/>
            </c:ext>
          </c:extLst>
        </c:ser>
        <c:dLbls>
          <c:showLegendKey val="0"/>
          <c:showVal val="0"/>
          <c:showCatName val="0"/>
          <c:showSerName val="0"/>
          <c:showPercent val="0"/>
          <c:showBubbleSize val="0"/>
        </c:dLbls>
        <c:axId val="322970751"/>
        <c:axId val="322976511"/>
      </c:scatterChart>
      <c:valAx>
        <c:axId val="322970751"/>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Asset</a:t>
                </a:r>
                <a:r>
                  <a:rPr lang="en-IN" baseline="0"/>
                  <a:t> Values</a:t>
                </a:r>
                <a:endParaRPr lang="en-IN"/>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976511"/>
        <c:crosses val="autoZero"/>
        <c:crossBetween val="midCat"/>
      </c:valAx>
      <c:valAx>
        <c:axId val="322976511"/>
        <c:scaling>
          <c:orientation val="minMax"/>
          <c:max val="100"/>
          <c:min val="-19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Pay</a:t>
                </a:r>
                <a:r>
                  <a:rPr lang="en-IN" baseline="0"/>
                  <a:t> Offs</a:t>
                </a:r>
                <a:endParaRPr lang="en-IN"/>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970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Sensitivity Analysis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'Butterfly Spread'!$N$91</c:f>
              <c:strCache>
                <c:ptCount val="1"/>
                <c:pt idx="0">
                  <c:v>0.1</c:v>
                </c:pt>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Spread'!$N$92:$N$111</c:f>
              <c:numCache>
                <c:formatCode>General</c:formatCode>
                <c:ptCount val="20"/>
                <c:pt idx="0">
                  <c:v>4.6164589269830731E-187</c:v>
                </c:pt>
                <c:pt idx="1">
                  <c:v>9.8686783190909371E-84</c:v>
                </c:pt>
                <c:pt idx="2">
                  <c:v>1.543317205313879E-42</c:v>
                </c:pt>
                <c:pt idx="3">
                  <c:v>6.9926184830823805E-22</c:v>
                </c:pt>
                <c:pt idx="4">
                  <c:v>1.0407310223308436E-10</c:v>
                </c:pt>
                <c:pt idx="5">
                  <c:v>1.178040263220291E-4</c:v>
                </c:pt>
                <c:pt idx="6">
                  <c:v>0.14131509810348389</c:v>
                </c:pt>
                <c:pt idx="7">
                  <c:v>3.3443824184500812</c:v>
                </c:pt>
                <c:pt idx="8">
                  <c:v>11.177953984069465</c:v>
                </c:pt>
                <c:pt idx="9">
                  <c:v>13.625824405900929</c:v>
                </c:pt>
                <c:pt idx="10">
                  <c:v>7.6103997922910125</c:v>
                </c:pt>
                <c:pt idx="11">
                  <c:v>2.0604971207147145</c:v>
                </c:pt>
                <c:pt idx="12">
                  <c:v>0.26396265091062787</c:v>
                </c:pt>
                <c:pt idx="13">
                  <c:v>1.6330999915552979E-2</c:v>
                </c:pt>
                <c:pt idx="14">
                  <c:v>5.2773435047015482E-4</c:v>
                </c:pt>
                <c:pt idx="15">
                  <c:v>9.8068823888297629E-6</c:v>
                </c:pt>
                <c:pt idx="16">
                  <c:v>1.1486707762742299E-7</c:v>
                </c:pt>
                <c:pt idx="17">
                  <c:v>9.1881702246610075E-10</c:v>
                </c:pt>
                <c:pt idx="18">
                  <c:v>5.4001247917767614E-12</c:v>
                </c:pt>
                <c:pt idx="19">
                  <c:v>0</c:v>
                </c:pt>
              </c:numCache>
            </c:numRef>
          </c:yVal>
          <c:smooth val="0"/>
          <c:extLst>
            <c:ext xmlns:c16="http://schemas.microsoft.com/office/drawing/2014/chart" uri="{C3380CC4-5D6E-409C-BE32-E72D297353CC}">
              <c16:uniqueId val="{00000000-0D43-42FA-9354-F622248B7B1F}"/>
            </c:ext>
          </c:extLst>
        </c:ser>
        <c:ser>
          <c:idx val="1"/>
          <c:order val="1"/>
          <c:tx>
            <c:strRef>
              <c:f>'Butterfly Spread'!$O$91</c:f>
              <c:strCache>
                <c:ptCount val="1"/>
                <c:pt idx="0">
                  <c:v>0.2</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Spread'!$O$92:$O$111</c:f>
              <c:numCache>
                <c:formatCode>General</c:formatCode>
                <c:ptCount val="20"/>
                <c:pt idx="0">
                  <c:v>1.0965776319196341E-48</c:v>
                </c:pt>
                <c:pt idx="1">
                  <c:v>1.7641418443611475E-22</c:v>
                </c:pt>
                <c:pt idx="2">
                  <c:v>6.7504544932791817E-12</c:v>
                </c:pt>
                <c:pt idx="3">
                  <c:v>1.7808794206536571E-6</c:v>
                </c:pt>
                <c:pt idx="4">
                  <c:v>1.983066824257365E-3</c:v>
                </c:pt>
                <c:pt idx="5">
                  <c:v>0.11752362544430976</c:v>
                </c:pt>
                <c:pt idx="6">
                  <c:v>1.2538580710219205</c:v>
                </c:pt>
                <c:pt idx="7">
                  <c:v>4.6136156543943514</c:v>
                </c:pt>
                <c:pt idx="8">
                  <c:v>8.422930001584513</c:v>
                </c:pt>
                <c:pt idx="9">
                  <c:v>9.4197194686321524</c:v>
                </c:pt>
                <c:pt idx="10">
                  <c:v>7.3420085915688631</c:v>
                </c:pt>
                <c:pt idx="11">
                  <c:v>4.3412414820023741</c:v>
                </c:pt>
                <c:pt idx="12">
                  <c:v>2.0664123723183536</c:v>
                </c:pt>
                <c:pt idx="13">
                  <c:v>0.82715819012733505</c:v>
                </c:pt>
                <c:pt idx="14">
                  <c:v>0.28787323326946535</c:v>
                </c:pt>
                <c:pt idx="15">
                  <c:v>8.9414007801252637E-2</c:v>
                </c:pt>
                <c:pt idx="16">
                  <c:v>2.5309403046691159E-2</c:v>
                </c:pt>
                <c:pt idx="17">
                  <c:v>6.6404657792702437E-3</c:v>
                </c:pt>
                <c:pt idx="18">
                  <c:v>1.6375519306564001E-3</c:v>
                </c:pt>
                <c:pt idx="19">
                  <c:v>3.8393597850472361E-4</c:v>
                </c:pt>
              </c:numCache>
            </c:numRef>
          </c:yVal>
          <c:smooth val="0"/>
          <c:extLst>
            <c:ext xmlns:c16="http://schemas.microsoft.com/office/drawing/2014/chart" uri="{C3380CC4-5D6E-409C-BE32-E72D297353CC}">
              <c16:uniqueId val="{00000001-0D43-42FA-9354-F622248B7B1F}"/>
            </c:ext>
          </c:extLst>
        </c:ser>
        <c:ser>
          <c:idx val="2"/>
          <c:order val="2"/>
          <c:tx>
            <c:strRef>
              <c:f>'Butterfly Spread'!$P$91</c:f>
              <c:strCache>
                <c:ptCount val="1"/>
                <c:pt idx="0">
                  <c:v>0.3</c:v>
                </c:pt>
              </c:strCache>
            </c:strRef>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Spread'!$P$92:$P$111</c:f>
              <c:numCache>
                <c:formatCode>General</c:formatCode>
                <c:ptCount val="20"/>
                <c:pt idx="0">
                  <c:v>1.0435945048006103E-22</c:v>
                </c:pt>
                <c:pt idx="1">
                  <c:v>8.6117298943349832E-11</c:v>
                </c:pt>
                <c:pt idx="2">
                  <c:v>6.835794824977668E-6</c:v>
                </c:pt>
                <c:pt idx="3">
                  <c:v>2.5548519319656482E-3</c:v>
                </c:pt>
                <c:pt idx="4">
                  <c:v>7.9383930954620943E-2</c:v>
                </c:pt>
                <c:pt idx="5">
                  <c:v>0.63170599725890419</c:v>
                </c:pt>
                <c:pt idx="6">
                  <c:v>2.2009902118306135</c:v>
                </c:pt>
                <c:pt idx="7">
                  <c:v>4.4822229363018007</c:v>
                </c:pt>
                <c:pt idx="8">
                  <c:v>6.3207593690754944</c:v>
                </c:pt>
                <c:pt idx="9">
                  <c:v>6.863524226850295</c:v>
                </c:pt>
                <c:pt idx="10">
                  <c:v>6.1545735733286833</c:v>
                </c:pt>
                <c:pt idx="11">
                  <c:v>4.7814804408141569</c:v>
                </c:pt>
                <c:pt idx="12">
                  <c:v>3.3298487196962157</c:v>
                </c:pt>
                <c:pt idx="13">
                  <c:v>2.1308974118579158</c:v>
                </c:pt>
                <c:pt idx="14">
                  <c:v>1.2764824665186865</c:v>
                </c:pt>
                <c:pt idx="15">
                  <c:v>0.72592512060536762</c:v>
                </c:pt>
                <c:pt idx="16">
                  <c:v>0.39619946715168908</c:v>
                </c:pt>
                <c:pt idx="17">
                  <c:v>0.20930436130561247</c:v>
                </c:pt>
                <c:pt idx="18">
                  <c:v>0.10774950943761041</c:v>
                </c:pt>
                <c:pt idx="19">
                  <c:v>5.4346460839838073E-2</c:v>
                </c:pt>
              </c:numCache>
            </c:numRef>
          </c:yVal>
          <c:smooth val="0"/>
          <c:extLst>
            <c:ext xmlns:c16="http://schemas.microsoft.com/office/drawing/2014/chart" uri="{C3380CC4-5D6E-409C-BE32-E72D297353CC}">
              <c16:uniqueId val="{00000002-0D43-42FA-9354-F622248B7B1F}"/>
            </c:ext>
          </c:extLst>
        </c:ser>
        <c:ser>
          <c:idx val="3"/>
          <c:order val="3"/>
          <c:tx>
            <c:strRef>
              <c:f>'Butterfly Spread'!$Q$91</c:f>
              <c:strCache>
                <c:ptCount val="1"/>
                <c:pt idx="0">
                  <c:v>0.4</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Spread'!$Q$92:$Q$111</c:f>
              <c:numCache>
                <c:formatCode>General</c:formatCode>
                <c:ptCount val="20"/>
                <c:pt idx="0">
                  <c:v>1.9518676382687969E-13</c:v>
                </c:pt>
                <c:pt idx="1">
                  <c:v>1.5436682001657465E-6</c:v>
                </c:pt>
                <c:pt idx="2">
                  <c:v>1.1743192775949599E-3</c:v>
                </c:pt>
                <c:pt idx="3">
                  <c:v>4.0306152725561137E-2</c:v>
                </c:pt>
                <c:pt idx="4">
                  <c:v>0.32258283266969162</c:v>
                </c:pt>
                <c:pt idx="5">
                  <c:v>1.1513508520091089</c:v>
                </c:pt>
                <c:pt idx="6">
                  <c:v>2.5047546601472099</c:v>
                </c:pt>
                <c:pt idx="7">
                  <c:v>3.9386261602682762</c:v>
                </c:pt>
                <c:pt idx="8">
                  <c:v>4.9538891891275547</c:v>
                </c:pt>
                <c:pt idx="9">
                  <c:v>5.3139387952982418</c:v>
                </c:pt>
                <c:pt idx="10">
                  <c:v>5.0728006338167546</c:v>
                </c:pt>
                <c:pt idx="11">
                  <c:v>4.4380867318578794</c:v>
                </c:pt>
                <c:pt idx="12">
                  <c:v>3.6335730202155503</c:v>
                </c:pt>
                <c:pt idx="13">
                  <c:v>2.8267125076505693</c:v>
                </c:pt>
                <c:pt idx="14">
                  <c:v>2.1133511579487987</c:v>
                </c:pt>
                <c:pt idx="15">
                  <c:v>1.5316023645681867</c:v>
                </c:pt>
                <c:pt idx="16">
                  <c:v>1.0831468693151862</c:v>
                </c:pt>
                <c:pt idx="17">
                  <c:v>0.75135579161718624</c:v>
                </c:pt>
                <c:pt idx="18">
                  <c:v>0.51333073111024419</c:v>
                </c:pt>
                <c:pt idx="19">
                  <c:v>0.34654419235968703</c:v>
                </c:pt>
              </c:numCache>
            </c:numRef>
          </c:yVal>
          <c:smooth val="0"/>
          <c:extLst>
            <c:ext xmlns:c16="http://schemas.microsoft.com/office/drawing/2014/chart" uri="{C3380CC4-5D6E-409C-BE32-E72D297353CC}">
              <c16:uniqueId val="{00000003-0D43-42FA-9354-F622248B7B1F}"/>
            </c:ext>
          </c:extLst>
        </c:ser>
        <c:ser>
          <c:idx val="4"/>
          <c:order val="4"/>
          <c:tx>
            <c:strRef>
              <c:f>'Butterfly Spread'!$R$91</c:f>
              <c:strCache>
                <c:ptCount val="1"/>
                <c:pt idx="0">
                  <c:v>0.5</c:v>
                </c:pt>
              </c:strCache>
            </c:strRef>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Spread'!$R$92:$R$111</c:f>
              <c:numCache>
                <c:formatCode>General</c:formatCode>
                <c:ptCount val="20"/>
                <c:pt idx="0">
                  <c:v>4.746249388439208E-9</c:v>
                </c:pt>
                <c:pt idx="1">
                  <c:v>1.6659889349524413E-4</c:v>
                </c:pt>
                <c:pt idx="2">
                  <c:v>1.3768355705757605E-2</c:v>
                </c:pt>
                <c:pt idx="3">
                  <c:v>0.14764208507717425</c:v>
                </c:pt>
                <c:pt idx="4">
                  <c:v>0.60309334316892738</c:v>
                </c:pt>
                <c:pt idx="5">
                  <c:v>1.4388901199504582</c:v>
                </c:pt>
                <c:pt idx="6">
                  <c:v>2.4659840773528909</c:v>
                </c:pt>
                <c:pt idx="7">
                  <c:v>3.4000169037495507</c:v>
                </c:pt>
                <c:pt idx="8">
                  <c:v>4.0349630149062534</c:v>
                </c:pt>
                <c:pt idx="9">
                  <c:v>4.3021133548745496</c:v>
                </c:pt>
                <c:pt idx="10">
                  <c:v>4.2402931143896012</c:v>
                </c:pt>
                <c:pt idx="11">
                  <c:v>3.9404042495569911</c:v>
                </c:pt>
                <c:pt idx="12">
                  <c:v>3.5011667474412747</c:v>
                </c:pt>
                <c:pt idx="13">
                  <c:v>3.005136131494794</c:v>
                </c:pt>
                <c:pt idx="14">
                  <c:v>2.5108183396681341</c:v>
                </c:pt>
                <c:pt idx="15">
                  <c:v>2.0539362614583183</c:v>
                </c:pt>
                <c:pt idx="16">
                  <c:v>1.6524262275262345</c:v>
                </c:pt>
                <c:pt idx="17">
                  <c:v>1.3120123414620366</c:v>
                </c:pt>
                <c:pt idx="18">
                  <c:v>1.0309387980737199</c:v>
                </c:pt>
                <c:pt idx="19">
                  <c:v>0.8034574937337311</c:v>
                </c:pt>
              </c:numCache>
            </c:numRef>
          </c:yVal>
          <c:smooth val="0"/>
          <c:extLst>
            <c:ext xmlns:c16="http://schemas.microsoft.com/office/drawing/2014/chart" uri="{C3380CC4-5D6E-409C-BE32-E72D297353CC}">
              <c16:uniqueId val="{00000004-0D43-42FA-9354-F622248B7B1F}"/>
            </c:ext>
          </c:extLst>
        </c:ser>
        <c:ser>
          <c:idx val="5"/>
          <c:order val="5"/>
          <c:tx>
            <c:strRef>
              <c:f>'Butterfly Spread'!$S$91</c:f>
              <c:strCache>
                <c:ptCount val="1"/>
                <c:pt idx="0">
                  <c:v>0.6</c:v>
                </c:pt>
              </c:strCache>
            </c:strRef>
          </c:tx>
          <c:spPr>
            <a:ln w="9525" cap="rnd">
              <a:solidFill>
                <a:schemeClr val="accent6"/>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Spread'!$S$92:$S$111</c:f>
              <c:numCache>
                <c:formatCode>General</c:formatCode>
                <c:ptCount val="20"/>
                <c:pt idx="0">
                  <c:v>1.2550705228613007E-6</c:v>
                </c:pt>
                <c:pt idx="1">
                  <c:v>2.1927862734790289E-3</c:v>
                </c:pt>
                <c:pt idx="2">
                  <c:v>5.2274970059568604E-2</c:v>
                </c:pt>
                <c:pt idx="3">
                  <c:v>0.29076903200085691</c:v>
                </c:pt>
                <c:pt idx="4">
                  <c:v>0.81125269781640252</c:v>
                </c:pt>
                <c:pt idx="5">
                  <c:v>1.5395138085868583</c:v>
                </c:pt>
                <c:pt idx="6">
                  <c:v>2.3035189402670628</c:v>
                </c:pt>
                <c:pt idx="7">
                  <c:v>2.9470284796682407</c:v>
                </c:pt>
                <c:pt idx="8">
                  <c:v>3.3836416188696639</c:v>
                </c:pt>
                <c:pt idx="9">
                  <c:v>3.5954285521651173</c:v>
                </c:pt>
                <c:pt idx="10">
                  <c:v>3.6089824685268113</c:v>
                </c:pt>
                <c:pt idx="11">
                  <c:v>3.4709221579803824</c:v>
                </c:pt>
                <c:pt idx="12">
                  <c:v>3.2308930594490732</c:v>
                </c:pt>
                <c:pt idx="13">
                  <c:v>2.9324398061804118</c:v>
                </c:pt>
                <c:pt idx="14">
                  <c:v>2.6095297750051714</c:v>
                </c:pt>
                <c:pt idx="15">
                  <c:v>2.2863598527018212</c:v>
                </c:pt>
                <c:pt idx="16">
                  <c:v>1.9787121726243129</c:v>
                </c:pt>
                <c:pt idx="17">
                  <c:v>1.6958060951311893</c:v>
                </c:pt>
                <c:pt idx="18">
                  <c:v>1.4420991602068796</c:v>
                </c:pt>
                <c:pt idx="19">
                  <c:v>1.2188050528336021</c:v>
                </c:pt>
              </c:numCache>
            </c:numRef>
          </c:yVal>
          <c:smooth val="0"/>
          <c:extLst>
            <c:ext xmlns:c16="http://schemas.microsoft.com/office/drawing/2014/chart" uri="{C3380CC4-5D6E-409C-BE32-E72D297353CC}">
              <c16:uniqueId val="{00000005-0D43-42FA-9354-F622248B7B1F}"/>
            </c:ext>
          </c:extLst>
        </c:ser>
        <c:ser>
          <c:idx val="6"/>
          <c:order val="6"/>
          <c:tx>
            <c:strRef>
              <c:f>'Butterfly Spread'!$T$91</c:f>
              <c:strCache>
                <c:ptCount val="1"/>
                <c:pt idx="0">
                  <c:v>0.7</c:v>
                </c:pt>
              </c:strCache>
            </c:strRef>
          </c:tx>
          <c:spPr>
            <a:ln w="9525" cap="rnd">
              <a:solidFill>
                <a:schemeClr val="accent1">
                  <a:lumMod val="60000"/>
                </a:schemeClr>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Spread'!$T$92:$T$111</c:f>
              <c:numCache>
                <c:formatCode>General</c:formatCode>
                <c:ptCount val="20"/>
                <c:pt idx="0">
                  <c:v>3.716243725728784E-5</c:v>
                </c:pt>
                <c:pt idx="1">
                  <c:v>1.0295071080614372E-2</c:v>
                </c:pt>
                <c:pt idx="2">
                  <c:v>0.11402809557313476</c:v>
                </c:pt>
                <c:pt idx="3">
                  <c:v>0.42275070892122102</c:v>
                </c:pt>
                <c:pt idx="4">
                  <c:v>0.93163380368505866</c:v>
                </c:pt>
                <c:pt idx="5">
                  <c:v>1.534337629095833</c:v>
                </c:pt>
                <c:pt idx="6">
                  <c:v>2.1106724507687673</c:v>
                </c:pt>
                <c:pt idx="7">
                  <c:v>2.5780439121003802</c:v>
                </c:pt>
                <c:pt idx="8">
                  <c:v>2.9000410411413355</c:v>
                </c:pt>
                <c:pt idx="9">
                  <c:v>3.0751298177332416</c:v>
                </c:pt>
                <c:pt idx="10">
                  <c:v>3.1218216051255183</c:v>
                </c:pt>
                <c:pt idx="11">
                  <c:v>3.0669521901325822</c:v>
                </c:pt>
                <c:pt idx="12">
                  <c:v>2.9382880415859489</c:v>
                </c:pt>
                <c:pt idx="13">
                  <c:v>2.7606510723135784</c:v>
                </c:pt>
                <c:pt idx="14">
                  <c:v>2.5543712739098368</c:v>
                </c:pt>
                <c:pt idx="15">
                  <c:v>2.335078661648339</c:v>
                </c:pt>
                <c:pt idx="16">
                  <c:v>2.1141611174710135</c:v>
                </c:pt>
                <c:pt idx="17">
                  <c:v>1.8994808847070885</c:v>
                </c:pt>
                <c:pt idx="18">
                  <c:v>1.6961274411114005</c:v>
                </c:pt>
                <c:pt idx="19">
                  <c:v>1.5070998403214162</c:v>
                </c:pt>
              </c:numCache>
            </c:numRef>
          </c:yVal>
          <c:smooth val="0"/>
          <c:extLst>
            <c:ext xmlns:c16="http://schemas.microsoft.com/office/drawing/2014/chart" uri="{C3380CC4-5D6E-409C-BE32-E72D297353CC}">
              <c16:uniqueId val="{00000006-0D43-42FA-9354-F622248B7B1F}"/>
            </c:ext>
          </c:extLst>
        </c:ser>
        <c:ser>
          <c:idx val="7"/>
          <c:order val="7"/>
          <c:tx>
            <c:strRef>
              <c:f>'Butterfly Spread'!$U$91</c:f>
              <c:strCache>
                <c:ptCount val="1"/>
                <c:pt idx="0">
                  <c:v>0.8</c:v>
                </c:pt>
              </c:strCache>
            </c:strRef>
          </c:tx>
          <c:spPr>
            <a:ln w="9525" cap="rnd">
              <a:solidFill>
                <a:schemeClr val="accent2">
                  <a:lumMod val="60000"/>
                </a:schemeClr>
              </a:solidFill>
              <a:round/>
            </a:ln>
            <a:effectLst>
              <a:outerShdw blurRad="57150" dist="19050" dir="5400000" algn="ctr" rotWithShape="0">
                <a:srgbClr val="000000">
                  <a:alpha val="63000"/>
                </a:srgbClr>
              </a:outerShdw>
            </a:effectLst>
          </c:spPr>
          <c:marker>
            <c:symbol val="none"/>
          </c:marker>
          <c:xVal>
            <c:numRef>
              <c:f>'Butterfly Spread'!$M$92:$M$111</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'Butterfly Spread'!$U$92:$U$111</c:f>
              <c:numCache>
                <c:formatCode>General</c:formatCode>
                <c:ptCount val="20"/>
                <c:pt idx="0">
                  <c:v>3.3395800883448076E-4</c:v>
                </c:pt>
                <c:pt idx="1">
                  <c:v>2.7538513152347358E-2</c:v>
                </c:pt>
                <c:pt idx="2">
                  <c:v>0.18403219214128508</c:v>
                </c:pt>
                <c:pt idx="3">
                  <c:v>0.52210431282703773</c:v>
                </c:pt>
                <c:pt idx="4">
                  <c:v>0.98473972536997056</c:v>
                </c:pt>
                <c:pt idx="5">
                  <c:v>1.4769936382955624</c:v>
                </c:pt>
                <c:pt idx="6">
                  <c:v>1.922145762887979</c:v>
                </c:pt>
                <c:pt idx="7">
                  <c:v>2.2770776720815995</c:v>
                </c:pt>
                <c:pt idx="8">
                  <c:v>2.5271450890378588</c:v>
                </c:pt>
                <c:pt idx="9">
                  <c:v>2.676047586626602</c:v>
                </c:pt>
                <c:pt idx="10">
                  <c:v>2.7370413813677885</c:v>
                </c:pt>
                <c:pt idx="11">
                  <c:v>2.7269576572345926</c:v>
                </c:pt>
                <c:pt idx="12">
                  <c:v>2.662691052598305</c:v>
                </c:pt>
                <c:pt idx="13">
                  <c:v>2.5594197924359179</c:v>
                </c:pt>
                <c:pt idx="14">
                  <c:v>2.4298997680757566</c:v>
                </c:pt>
                <c:pt idx="15">
                  <c:v>2.2843630218462181</c:v>
                </c:pt>
                <c:pt idx="16">
                  <c:v>2.1307203213745538</c:v>
                </c:pt>
                <c:pt idx="17">
                  <c:v>1.9748898471884786</c:v>
                </c:pt>
                <c:pt idx="18">
                  <c:v>1.8211537912452229</c:v>
                </c:pt>
                <c:pt idx="19">
                  <c:v>1.6724933776172008</c:v>
                </c:pt>
              </c:numCache>
            </c:numRef>
          </c:yVal>
          <c:smooth val="0"/>
          <c:extLst>
            <c:ext xmlns:c16="http://schemas.microsoft.com/office/drawing/2014/chart" uri="{C3380CC4-5D6E-409C-BE32-E72D297353CC}">
              <c16:uniqueId val="{00000007-0D43-42FA-9354-F622248B7B1F}"/>
            </c:ext>
          </c:extLst>
        </c:ser>
        <c:dLbls>
          <c:showLegendKey val="0"/>
          <c:showVal val="0"/>
          <c:showCatName val="0"/>
          <c:showSerName val="0"/>
          <c:showPercent val="0"/>
          <c:showBubbleSize val="0"/>
        </c:dLbls>
        <c:axId val="1360694624"/>
        <c:axId val="1360691264"/>
      </c:scatterChart>
      <c:valAx>
        <c:axId val="1360694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691264"/>
        <c:crosses val="autoZero"/>
        <c:crossBetween val="midCat"/>
      </c:valAx>
      <c:valAx>
        <c:axId val="136069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694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Long Calendar Spread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Long Call With Premium</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'Calendar Strategy'!$C$15:$C$34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'Calendar Strategy'!$D$15:$D$34</c:f>
              <c:numCache>
                <c:formatCode>General</c:formatCode>
                <c:ptCount val="20"/>
                <c:pt idx="0">
                  <c:v>8.4333186901096084</c:v>
                </c:pt>
                <c:pt idx="1">
                  <c:v>8.4333186901096084</c:v>
                </c:pt>
                <c:pt idx="2">
                  <c:v>8.4333186901096084</c:v>
                </c:pt>
                <c:pt idx="3">
                  <c:v>8.4333186901096084</c:v>
                </c:pt>
                <c:pt idx="4">
                  <c:v>8.4333186901096084</c:v>
                </c:pt>
                <c:pt idx="5">
                  <c:v>8.4333186901096084</c:v>
                </c:pt>
                <c:pt idx="6">
                  <c:v>8.4333186901096084</c:v>
                </c:pt>
                <c:pt idx="7">
                  <c:v>8.4333186901096084</c:v>
                </c:pt>
                <c:pt idx="8">
                  <c:v>8.4333186901096084</c:v>
                </c:pt>
                <c:pt idx="9">
                  <c:v>8.4333186901096084</c:v>
                </c:pt>
                <c:pt idx="10">
                  <c:v>-1.5666813098903916</c:v>
                </c:pt>
                <c:pt idx="11">
                  <c:v>-11.566681309890392</c:v>
                </c:pt>
                <c:pt idx="12">
                  <c:v>-21.566681309890392</c:v>
                </c:pt>
                <c:pt idx="13">
                  <c:v>-31.566681309890392</c:v>
                </c:pt>
                <c:pt idx="14">
                  <c:v>-41.566681309890392</c:v>
                </c:pt>
                <c:pt idx="15">
                  <c:v>-51.566681309890392</c:v>
                </c:pt>
                <c:pt idx="16">
                  <c:v>-61.566681309890392</c:v>
                </c:pt>
                <c:pt idx="17">
                  <c:v>-71.566681309890384</c:v>
                </c:pt>
                <c:pt idx="18">
                  <c:v>-81.566681309890384</c:v>
                </c:pt>
                <c:pt idx="19">
                  <c:v>-91.566681309890384</c:v>
                </c:pt>
              </c:numCache>
            </c:numRef>
          </c:yVal>
          <c:smooth val="0"/>
          <c:extLst>
            <c:ext xmlns:c16="http://schemas.microsoft.com/office/drawing/2014/chart" uri="{C3380CC4-5D6E-409C-BE32-E72D297353CC}">
              <c16:uniqueId val="{00000000-A85F-4AD7-8276-FA53EA3C12B2}"/>
            </c:ext>
          </c:extLst>
        </c:ser>
        <c:ser>
          <c:idx val="1"/>
          <c:order val="1"/>
          <c:tx>
            <c:v>Premium</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'Calendar Strategy'!$F$15:$F$34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'Calendar Strategy'!$H$15:$H$34</c:f>
              <c:numCache>
                <c:formatCode>General</c:formatCode>
                <c:ptCount val="20"/>
                <c:pt idx="0">
                  <c:v>-3.7193331083364853</c:v>
                </c:pt>
                <c:pt idx="1">
                  <c:v>-12.152651798446094</c:v>
                </c:pt>
                <c:pt idx="2">
                  <c:v>-12.152651796395583</c:v>
                </c:pt>
                <c:pt idx="3">
                  <c:v>-12.152644345734259</c:v>
                </c:pt>
                <c:pt idx="4">
                  <c:v>-12.151509931002492</c:v>
                </c:pt>
                <c:pt idx="5">
                  <c:v>-12.122278202883614</c:v>
                </c:pt>
                <c:pt idx="6">
                  <c:v>-11.873130531536038</c:v>
                </c:pt>
                <c:pt idx="7">
                  <c:v>-10.850406459736458</c:v>
                </c:pt>
                <c:pt idx="8">
                  <c:v>-8.2912476562149529</c:v>
                </c:pt>
                <c:pt idx="9">
                  <c:v>-3.7193331083364853</c:v>
                </c:pt>
                <c:pt idx="10">
                  <c:v>2.7920522250893001</c:v>
                </c:pt>
                <c:pt idx="11">
                  <c:v>10.789224754625643</c:v>
                </c:pt>
                <c:pt idx="12">
                  <c:v>19.743666819178095</c:v>
                </c:pt>
                <c:pt idx="13">
                  <c:v>29.238655931499615</c:v>
                </c:pt>
                <c:pt idx="14">
                  <c:v>39.009502727296073</c:v>
                </c:pt>
                <c:pt idx="15">
                  <c:v>48.910558709012072</c:v>
                </c:pt>
                <c:pt idx="16">
                  <c:v>58.86947483689233</c:v>
                </c:pt>
                <c:pt idx="17">
                  <c:v>68.852928353044888</c:v>
                </c:pt>
                <c:pt idx="18">
                  <c:v>78.846419146920738</c:v>
                </c:pt>
                <c:pt idx="19">
                  <c:v>88.843903755705071</c:v>
                </c:pt>
              </c:numCache>
            </c:numRef>
          </c:yVal>
          <c:smooth val="0"/>
          <c:extLst>
            <c:ext xmlns:c16="http://schemas.microsoft.com/office/drawing/2014/chart" uri="{C3380CC4-5D6E-409C-BE32-E72D297353CC}">
              <c16:uniqueId val="{00000001-A85F-4AD7-8276-FA53EA3C12B2}"/>
            </c:ext>
          </c:extLst>
        </c:ser>
        <c:ser>
          <c:idx val="2"/>
          <c:order val="2"/>
          <c:tx>
            <c:v>Long Calendar</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'Calendar Strategy'!$F$15:$F$34</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'Calendar Strategy'!$I$15:$I$34</c:f>
              <c:numCache>
                <c:formatCode>General</c:formatCode>
                <c:ptCount val="20"/>
                <c:pt idx="0">
                  <c:v>4.7139855817731231</c:v>
                </c:pt>
                <c:pt idx="1">
                  <c:v>-3.7193331083364853</c:v>
                </c:pt>
                <c:pt idx="2">
                  <c:v>-3.7193331062859745</c:v>
                </c:pt>
                <c:pt idx="3">
                  <c:v>-3.719325655624651</c:v>
                </c:pt>
                <c:pt idx="4">
                  <c:v>-3.7181912408928834</c:v>
                </c:pt>
                <c:pt idx="5">
                  <c:v>-3.6889595127740051</c:v>
                </c:pt>
                <c:pt idx="6">
                  <c:v>-3.4398118414264296</c:v>
                </c:pt>
                <c:pt idx="7">
                  <c:v>-2.4170877696268498</c:v>
                </c:pt>
                <c:pt idx="8">
                  <c:v>0.14207103389465559</c:v>
                </c:pt>
                <c:pt idx="9">
                  <c:v>4.7139855817731231</c:v>
                </c:pt>
                <c:pt idx="10">
                  <c:v>1.2253709151989085</c:v>
                </c:pt>
                <c:pt idx="11">
                  <c:v>-0.77745655526474877</c:v>
                </c:pt>
                <c:pt idx="12">
                  <c:v>-1.8230144907122963</c:v>
                </c:pt>
                <c:pt idx="13">
                  <c:v>-2.3280253783907767</c:v>
                </c:pt>
                <c:pt idx="14">
                  <c:v>-2.5571785825943181</c:v>
                </c:pt>
                <c:pt idx="15">
                  <c:v>-2.6561226008783194</c:v>
                </c:pt>
                <c:pt idx="16">
                  <c:v>-2.6972064729980616</c:v>
                </c:pt>
                <c:pt idx="17">
                  <c:v>-2.7137529568454966</c:v>
                </c:pt>
                <c:pt idx="18">
                  <c:v>-2.7202621629696466</c:v>
                </c:pt>
                <c:pt idx="19">
                  <c:v>-2.7227775541853134</c:v>
                </c:pt>
              </c:numCache>
            </c:numRef>
          </c:yVal>
          <c:smooth val="0"/>
          <c:extLst>
            <c:ext xmlns:c16="http://schemas.microsoft.com/office/drawing/2014/chart" uri="{C3380CC4-5D6E-409C-BE32-E72D297353CC}">
              <c16:uniqueId val="{00000002-A85F-4AD7-8276-FA53EA3C12B2}"/>
            </c:ext>
          </c:extLst>
        </c:ser>
        <c:dLbls>
          <c:showLegendKey val="0"/>
          <c:showVal val="0"/>
          <c:showCatName val="0"/>
          <c:showSerName val="0"/>
          <c:showPercent val="0"/>
          <c:showBubbleSize val="0"/>
        </c:dLbls>
        <c:axId val="1788045615"/>
        <c:axId val="1920754751"/>
      </c:scatterChart>
      <c:valAx>
        <c:axId val="17880456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754751"/>
        <c:crosses val="autoZero"/>
        <c:crossBetween val="midCat"/>
      </c:valAx>
      <c:valAx>
        <c:axId val="1920754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0456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Long Straddle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Call</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'Other Strategies'!$C$14:$C$33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Strategies'!$E$14:$E$33</c:f>
              <c:numCache>
                <c:formatCode>General</c:formatCode>
                <c:ptCount val="20"/>
                <c:pt idx="0">
                  <c:v>-15.075760936614984</c:v>
                </c:pt>
                <c:pt idx="1">
                  <c:v>-15.075760936614984</c:v>
                </c:pt>
                <c:pt idx="2">
                  <c:v>-15.075760936614984</c:v>
                </c:pt>
                <c:pt idx="3">
                  <c:v>-15.075760936614984</c:v>
                </c:pt>
                <c:pt idx="4">
                  <c:v>-15.075760936614984</c:v>
                </c:pt>
                <c:pt idx="5">
                  <c:v>-15.075760936614984</c:v>
                </c:pt>
                <c:pt idx="6">
                  <c:v>-15.075760936614984</c:v>
                </c:pt>
                <c:pt idx="7">
                  <c:v>-15.075760936614984</c:v>
                </c:pt>
                <c:pt idx="8">
                  <c:v>-15.075760936614984</c:v>
                </c:pt>
                <c:pt idx="9">
                  <c:v>-15.075760936614984</c:v>
                </c:pt>
                <c:pt idx="10">
                  <c:v>-5.0757609366149836</c:v>
                </c:pt>
                <c:pt idx="11">
                  <c:v>4.9242390633850164</c:v>
                </c:pt>
                <c:pt idx="12">
                  <c:v>14.924239063385016</c:v>
                </c:pt>
                <c:pt idx="13">
                  <c:v>24.924239063385016</c:v>
                </c:pt>
                <c:pt idx="14">
                  <c:v>34.924239063385016</c:v>
                </c:pt>
                <c:pt idx="15">
                  <c:v>44.924239063385016</c:v>
                </c:pt>
                <c:pt idx="16">
                  <c:v>54.924239063385016</c:v>
                </c:pt>
                <c:pt idx="17">
                  <c:v>64.924239063385016</c:v>
                </c:pt>
                <c:pt idx="18">
                  <c:v>74.924239063385016</c:v>
                </c:pt>
                <c:pt idx="19">
                  <c:v>84.924239063385016</c:v>
                </c:pt>
              </c:numCache>
            </c:numRef>
          </c:yVal>
          <c:smooth val="0"/>
          <c:extLst>
            <c:ext xmlns:c16="http://schemas.microsoft.com/office/drawing/2014/chart" uri="{C3380CC4-5D6E-409C-BE32-E72D297353CC}">
              <c16:uniqueId val="{00000001-92A4-47D3-9DE8-0CE6606D52AD}"/>
            </c:ext>
          </c:extLst>
        </c:ser>
        <c:ser>
          <c:idx val="0"/>
          <c:order val="1"/>
          <c:tx>
            <c:v>Put</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'Other Strategies'!$C$14:$C$33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Strategies'!$F$14:$F$33</c:f>
              <c:numCache>
                <c:formatCode>General</c:formatCode>
                <c:ptCount val="20"/>
                <c:pt idx="0">
                  <c:v>77.879685708534197</c:v>
                </c:pt>
                <c:pt idx="1">
                  <c:v>67.879685708534197</c:v>
                </c:pt>
                <c:pt idx="2">
                  <c:v>57.879685708534197</c:v>
                </c:pt>
                <c:pt idx="3">
                  <c:v>47.879685708534197</c:v>
                </c:pt>
                <c:pt idx="4">
                  <c:v>37.879685708534197</c:v>
                </c:pt>
                <c:pt idx="5">
                  <c:v>27.879685708534197</c:v>
                </c:pt>
                <c:pt idx="6">
                  <c:v>17.879685708534197</c:v>
                </c:pt>
                <c:pt idx="7">
                  <c:v>7.8796857085341969</c:v>
                </c:pt>
                <c:pt idx="8">
                  <c:v>-2.1203142914658031</c:v>
                </c:pt>
                <c:pt idx="9">
                  <c:v>-12.120314291465803</c:v>
                </c:pt>
                <c:pt idx="10">
                  <c:v>-12.120314291465803</c:v>
                </c:pt>
                <c:pt idx="11">
                  <c:v>-12.120314291465803</c:v>
                </c:pt>
                <c:pt idx="12">
                  <c:v>-12.120314291465803</c:v>
                </c:pt>
                <c:pt idx="13">
                  <c:v>-12.120314291465803</c:v>
                </c:pt>
                <c:pt idx="14">
                  <c:v>-12.120314291465803</c:v>
                </c:pt>
                <c:pt idx="15">
                  <c:v>-12.120314291465803</c:v>
                </c:pt>
                <c:pt idx="16">
                  <c:v>-12.120314291465803</c:v>
                </c:pt>
                <c:pt idx="17">
                  <c:v>-12.120314291465803</c:v>
                </c:pt>
                <c:pt idx="18">
                  <c:v>-12.120314291465803</c:v>
                </c:pt>
                <c:pt idx="19">
                  <c:v>-12.120314291465803</c:v>
                </c:pt>
              </c:numCache>
            </c:numRef>
          </c:yVal>
          <c:smooth val="0"/>
          <c:extLst>
            <c:ext xmlns:c16="http://schemas.microsoft.com/office/drawing/2014/chart" uri="{C3380CC4-5D6E-409C-BE32-E72D297353CC}">
              <c16:uniqueId val="{00000002-92A4-47D3-9DE8-0CE6606D52AD}"/>
            </c:ext>
          </c:extLst>
        </c:ser>
        <c:ser>
          <c:idx val="2"/>
          <c:order val="2"/>
          <c:tx>
            <c:v>Combination</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'Other Strategies'!$C$14:$C$33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Strategies'!$G$14:$G$33</c:f>
              <c:numCache>
                <c:formatCode>General</c:formatCode>
                <c:ptCount val="20"/>
                <c:pt idx="0">
                  <c:v>62.803924771919213</c:v>
                </c:pt>
                <c:pt idx="1">
                  <c:v>52.803924771919213</c:v>
                </c:pt>
                <c:pt idx="2">
                  <c:v>42.803924771919213</c:v>
                </c:pt>
                <c:pt idx="3">
                  <c:v>32.803924771919213</c:v>
                </c:pt>
                <c:pt idx="4">
                  <c:v>22.803924771919213</c:v>
                </c:pt>
                <c:pt idx="5">
                  <c:v>12.803924771919213</c:v>
                </c:pt>
                <c:pt idx="6">
                  <c:v>2.8039247719192133</c:v>
                </c:pt>
                <c:pt idx="7">
                  <c:v>-7.1960752280807867</c:v>
                </c:pt>
                <c:pt idx="8">
                  <c:v>-17.196075228080787</c:v>
                </c:pt>
                <c:pt idx="9">
                  <c:v>-27.196075228080787</c:v>
                </c:pt>
                <c:pt idx="10">
                  <c:v>-17.196075228080787</c:v>
                </c:pt>
                <c:pt idx="11">
                  <c:v>-7.1960752280807867</c:v>
                </c:pt>
                <c:pt idx="12">
                  <c:v>2.8039247719192133</c:v>
                </c:pt>
                <c:pt idx="13">
                  <c:v>12.803924771919213</c:v>
                </c:pt>
                <c:pt idx="14">
                  <c:v>22.803924771919213</c:v>
                </c:pt>
                <c:pt idx="15">
                  <c:v>32.803924771919213</c:v>
                </c:pt>
                <c:pt idx="16">
                  <c:v>42.803924771919213</c:v>
                </c:pt>
                <c:pt idx="17">
                  <c:v>52.803924771919213</c:v>
                </c:pt>
                <c:pt idx="18">
                  <c:v>62.803924771919213</c:v>
                </c:pt>
                <c:pt idx="19">
                  <c:v>72.803924771919213</c:v>
                </c:pt>
              </c:numCache>
            </c:numRef>
          </c:yVal>
          <c:smooth val="0"/>
          <c:extLst>
            <c:ext xmlns:c16="http://schemas.microsoft.com/office/drawing/2014/chart" uri="{C3380CC4-5D6E-409C-BE32-E72D297353CC}">
              <c16:uniqueId val="{00000004-92A4-47D3-9DE8-0CE6606D52AD}"/>
            </c:ext>
          </c:extLst>
        </c:ser>
        <c:dLbls>
          <c:showLegendKey val="0"/>
          <c:showVal val="0"/>
          <c:showCatName val="0"/>
          <c:showSerName val="0"/>
          <c:showPercent val="0"/>
          <c:showBubbleSize val="0"/>
        </c:dLbls>
        <c:axId val="1977720207"/>
        <c:axId val="1977718767"/>
      </c:scatterChart>
      <c:valAx>
        <c:axId val="19777202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718767"/>
        <c:crosses val="autoZero"/>
        <c:crossBetween val="midCat"/>
      </c:valAx>
      <c:valAx>
        <c:axId val="1977718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Long Straddle Portfolio</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7202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Strip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v>Call</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'Other Strategies'!$C$49:$C$68</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Strategies'!$E$49:$E$68</c:f>
              <c:numCache>
                <c:formatCode>General</c:formatCode>
                <c:ptCount val="20"/>
                <c:pt idx="0">
                  <c:v>-15.075760936614984</c:v>
                </c:pt>
                <c:pt idx="1">
                  <c:v>-15.075760936614984</c:v>
                </c:pt>
                <c:pt idx="2">
                  <c:v>-15.075760936614984</c:v>
                </c:pt>
                <c:pt idx="3">
                  <c:v>-15.075760936614984</c:v>
                </c:pt>
                <c:pt idx="4">
                  <c:v>-15.075760936614984</c:v>
                </c:pt>
                <c:pt idx="5">
                  <c:v>-15.075760936614984</c:v>
                </c:pt>
                <c:pt idx="6">
                  <c:v>-15.075760936614984</c:v>
                </c:pt>
                <c:pt idx="7">
                  <c:v>-15.075760936614984</c:v>
                </c:pt>
                <c:pt idx="8">
                  <c:v>-15.075760936614984</c:v>
                </c:pt>
                <c:pt idx="9">
                  <c:v>-15.075760936614984</c:v>
                </c:pt>
                <c:pt idx="10">
                  <c:v>-5.0757609366149836</c:v>
                </c:pt>
                <c:pt idx="11">
                  <c:v>4.9242390633850164</c:v>
                </c:pt>
                <c:pt idx="12">
                  <c:v>14.924239063385016</c:v>
                </c:pt>
                <c:pt idx="13">
                  <c:v>24.924239063385016</c:v>
                </c:pt>
                <c:pt idx="14">
                  <c:v>34.924239063385016</c:v>
                </c:pt>
                <c:pt idx="15">
                  <c:v>44.924239063385016</c:v>
                </c:pt>
                <c:pt idx="16">
                  <c:v>54.924239063385016</c:v>
                </c:pt>
                <c:pt idx="17">
                  <c:v>64.924239063385016</c:v>
                </c:pt>
                <c:pt idx="18">
                  <c:v>74.924239063385016</c:v>
                </c:pt>
                <c:pt idx="19">
                  <c:v>84.924239063385016</c:v>
                </c:pt>
              </c:numCache>
            </c:numRef>
          </c:yVal>
          <c:smooth val="0"/>
          <c:extLst>
            <c:ext xmlns:c16="http://schemas.microsoft.com/office/drawing/2014/chart" uri="{C3380CC4-5D6E-409C-BE32-E72D297353CC}">
              <c16:uniqueId val="{00000001-29C1-4A16-A90F-CD46E3A2F1F1}"/>
            </c:ext>
          </c:extLst>
        </c:ser>
        <c:ser>
          <c:idx val="2"/>
          <c:order val="1"/>
          <c:tx>
            <c:v>Put</c:v>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'Other Strategies'!$C$49:$C$68</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Strategies'!$F$49:$F$68</c:f>
              <c:numCache>
                <c:formatCode>General</c:formatCode>
                <c:ptCount val="20"/>
                <c:pt idx="0">
                  <c:v>167.8796857085342</c:v>
                </c:pt>
                <c:pt idx="1">
                  <c:v>147.8796857085342</c:v>
                </c:pt>
                <c:pt idx="2">
                  <c:v>127.8796857085342</c:v>
                </c:pt>
                <c:pt idx="3">
                  <c:v>107.8796857085342</c:v>
                </c:pt>
                <c:pt idx="4">
                  <c:v>87.879685708534197</c:v>
                </c:pt>
                <c:pt idx="5">
                  <c:v>67.879685708534197</c:v>
                </c:pt>
                <c:pt idx="6">
                  <c:v>47.879685708534197</c:v>
                </c:pt>
                <c:pt idx="7">
                  <c:v>27.879685708534197</c:v>
                </c:pt>
                <c:pt idx="8">
                  <c:v>7.8796857085341969</c:v>
                </c:pt>
                <c:pt idx="9">
                  <c:v>-12.120314291465803</c:v>
                </c:pt>
                <c:pt idx="10">
                  <c:v>-12.120314291465803</c:v>
                </c:pt>
                <c:pt idx="11">
                  <c:v>-12.120314291465803</c:v>
                </c:pt>
                <c:pt idx="12">
                  <c:v>-12.120314291465803</c:v>
                </c:pt>
                <c:pt idx="13">
                  <c:v>-12.120314291465803</c:v>
                </c:pt>
                <c:pt idx="14">
                  <c:v>-12.120314291465803</c:v>
                </c:pt>
                <c:pt idx="15">
                  <c:v>-12.120314291465803</c:v>
                </c:pt>
                <c:pt idx="16">
                  <c:v>-12.120314291465803</c:v>
                </c:pt>
                <c:pt idx="17">
                  <c:v>-12.120314291465803</c:v>
                </c:pt>
                <c:pt idx="18">
                  <c:v>-12.120314291465803</c:v>
                </c:pt>
                <c:pt idx="19">
                  <c:v>-12.120314291465803</c:v>
                </c:pt>
              </c:numCache>
            </c:numRef>
          </c:yVal>
          <c:smooth val="0"/>
          <c:extLst>
            <c:ext xmlns:c16="http://schemas.microsoft.com/office/drawing/2014/chart" uri="{C3380CC4-5D6E-409C-BE32-E72D297353CC}">
              <c16:uniqueId val="{00000002-29C1-4A16-A90F-CD46E3A2F1F1}"/>
            </c:ext>
          </c:extLst>
        </c:ser>
        <c:ser>
          <c:idx val="3"/>
          <c:order val="2"/>
          <c:tx>
            <c:v>Combination</c:v>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'Other Strategies'!$C$49:$C$68</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Strategies'!$G$49:$G$68</c:f>
              <c:numCache>
                <c:formatCode>General</c:formatCode>
                <c:ptCount val="20"/>
                <c:pt idx="0">
                  <c:v>152.80392477191921</c:v>
                </c:pt>
                <c:pt idx="1">
                  <c:v>132.80392477191921</c:v>
                </c:pt>
                <c:pt idx="2">
                  <c:v>112.80392477191921</c:v>
                </c:pt>
                <c:pt idx="3">
                  <c:v>92.803924771919213</c:v>
                </c:pt>
                <c:pt idx="4">
                  <c:v>72.803924771919213</c:v>
                </c:pt>
                <c:pt idx="5">
                  <c:v>52.803924771919213</c:v>
                </c:pt>
                <c:pt idx="6">
                  <c:v>32.803924771919213</c:v>
                </c:pt>
                <c:pt idx="7">
                  <c:v>12.803924771919213</c:v>
                </c:pt>
                <c:pt idx="8">
                  <c:v>-7.1960752280807867</c:v>
                </c:pt>
                <c:pt idx="9">
                  <c:v>-27.196075228080787</c:v>
                </c:pt>
                <c:pt idx="10">
                  <c:v>-17.196075228080787</c:v>
                </c:pt>
                <c:pt idx="11">
                  <c:v>-7.1960752280807867</c:v>
                </c:pt>
                <c:pt idx="12">
                  <c:v>2.8039247719192133</c:v>
                </c:pt>
                <c:pt idx="13">
                  <c:v>12.803924771919213</c:v>
                </c:pt>
                <c:pt idx="14">
                  <c:v>22.803924771919213</c:v>
                </c:pt>
                <c:pt idx="15">
                  <c:v>32.803924771919213</c:v>
                </c:pt>
                <c:pt idx="16">
                  <c:v>42.803924771919213</c:v>
                </c:pt>
                <c:pt idx="17">
                  <c:v>52.803924771919213</c:v>
                </c:pt>
                <c:pt idx="18">
                  <c:v>62.803924771919213</c:v>
                </c:pt>
                <c:pt idx="19">
                  <c:v>72.803924771919213</c:v>
                </c:pt>
              </c:numCache>
            </c:numRef>
          </c:yVal>
          <c:smooth val="0"/>
          <c:extLst>
            <c:ext xmlns:c16="http://schemas.microsoft.com/office/drawing/2014/chart" uri="{C3380CC4-5D6E-409C-BE32-E72D297353CC}">
              <c16:uniqueId val="{00000003-29C1-4A16-A90F-CD46E3A2F1F1}"/>
            </c:ext>
          </c:extLst>
        </c:ser>
        <c:dLbls>
          <c:showLegendKey val="0"/>
          <c:showVal val="0"/>
          <c:showCatName val="0"/>
          <c:showSerName val="0"/>
          <c:showPercent val="0"/>
          <c:showBubbleSize val="0"/>
        </c:dLbls>
        <c:axId val="190692767"/>
        <c:axId val="190689887"/>
      </c:scatterChart>
      <c:valAx>
        <c:axId val="19069276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689887"/>
        <c:crosses val="autoZero"/>
        <c:crossBetween val="midCat"/>
      </c:valAx>
      <c:valAx>
        <c:axId val="1906898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Strip Portfolio</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6927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Strap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'Other Strategies'!$E$83</c:f>
              <c:strCache>
                <c:ptCount val="1"/>
                <c:pt idx="0">
                  <c:v>2 Call</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'Other Strategies'!$D$84:$D$103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Strategies'!$E$84:$E$103</c:f>
              <c:numCache>
                <c:formatCode>General</c:formatCode>
                <c:ptCount val="20"/>
                <c:pt idx="0">
                  <c:v>-15.075760936614984</c:v>
                </c:pt>
                <c:pt idx="1">
                  <c:v>-15.075760936614984</c:v>
                </c:pt>
                <c:pt idx="2">
                  <c:v>-15.075760936614984</c:v>
                </c:pt>
                <c:pt idx="3">
                  <c:v>-15.075760936614984</c:v>
                </c:pt>
                <c:pt idx="4">
                  <c:v>-15.075760936614984</c:v>
                </c:pt>
                <c:pt idx="5">
                  <c:v>-15.075760936614984</c:v>
                </c:pt>
                <c:pt idx="6">
                  <c:v>-15.075760936614984</c:v>
                </c:pt>
                <c:pt idx="7">
                  <c:v>-15.075760936614984</c:v>
                </c:pt>
                <c:pt idx="8">
                  <c:v>-15.075760936614984</c:v>
                </c:pt>
                <c:pt idx="9">
                  <c:v>-15.075760936614984</c:v>
                </c:pt>
                <c:pt idx="10">
                  <c:v>4.9242390633850164</c:v>
                </c:pt>
                <c:pt idx="11">
                  <c:v>24.924239063385016</c:v>
                </c:pt>
                <c:pt idx="12">
                  <c:v>44.924239063385016</c:v>
                </c:pt>
                <c:pt idx="13">
                  <c:v>64.924239063385016</c:v>
                </c:pt>
                <c:pt idx="14">
                  <c:v>84.924239063385016</c:v>
                </c:pt>
                <c:pt idx="15">
                  <c:v>104.92423906338502</c:v>
                </c:pt>
                <c:pt idx="16">
                  <c:v>124.92423906338502</c:v>
                </c:pt>
                <c:pt idx="17">
                  <c:v>144.92423906338502</c:v>
                </c:pt>
                <c:pt idx="18">
                  <c:v>164.92423906338502</c:v>
                </c:pt>
                <c:pt idx="19">
                  <c:v>184.92423906338502</c:v>
                </c:pt>
              </c:numCache>
            </c:numRef>
          </c:yVal>
          <c:smooth val="0"/>
          <c:extLst>
            <c:ext xmlns:c16="http://schemas.microsoft.com/office/drawing/2014/chart" uri="{C3380CC4-5D6E-409C-BE32-E72D297353CC}">
              <c16:uniqueId val="{00000001-EA01-4310-8BA7-822FBBB67655}"/>
            </c:ext>
          </c:extLst>
        </c:ser>
        <c:ser>
          <c:idx val="2"/>
          <c:order val="1"/>
          <c:tx>
            <c:strRef>
              <c:f>'Other Strategies'!$F$83</c:f>
              <c:strCache>
                <c:ptCount val="1"/>
                <c:pt idx="0">
                  <c:v>Put</c:v>
                </c:pt>
              </c:strCache>
            </c:strRef>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'Other Strategies'!$D$84:$D$103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Strategies'!$F$84:$F$103</c:f>
              <c:numCache>
                <c:formatCode>General</c:formatCode>
                <c:ptCount val="20"/>
                <c:pt idx="0">
                  <c:v>77.879685708534197</c:v>
                </c:pt>
                <c:pt idx="1">
                  <c:v>67.879685708534197</c:v>
                </c:pt>
                <c:pt idx="2">
                  <c:v>57.879685708534197</c:v>
                </c:pt>
                <c:pt idx="3">
                  <c:v>47.879685708534197</c:v>
                </c:pt>
                <c:pt idx="4">
                  <c:v>37.879685708534197</c:v>
                </c:pt>
                <c:pt idx="5">
                  <c:v>27.879685708534197</c:v>
                </c:pt>
                <c:pt idx="6">
                  <c:v>17.879685708534197</c:v>
                </c:pt>
                <c:pt idx="7">
                  <c:v>7.8796857085341969</c:v>
                </c:pt>
                <c:pt idx="8">
                  <c:v>-2.1203142914658031</c:v>
                </c:pt>
                <c:pt idx="9">
                  <c:v>-12.120314291465803</c:v>
                </c:pt>
                <c:pt idx="10">
                  <c:v>-12.120314291465803</c:v>
                </c:pt>
                <c:pt idx="11">
                  <c:v>-12.120314291465803</c:v>
                </c:pt>
                <c:pt idx="12">
                  <c:v>-12.120314291465803</c:v>
                </c:pt>
                <c:pt idx="13">
                  <c:v>-12.120314291465803</c:v>
                </c:pt>
                <c:pt idx="14">
                  <c:v>-12.120314291465803</c:v>
                </c:pt>
                <c:pt idx="15">
                  <c:v>-12.120314291465803</c:v>
                </c:pt>
                <c:pt idx="16">
                  <c:v>-12.120314291465803</c:v>
                </c:pt>
                <c:pt idx="17">
                  <c:v>-12.120314291465803</c:v>
                </c:pt>
                <c:pt idx="18">
                  <c:v>-12.120314291465803</c:v>
                </c:pt>
                <c:pt idx="19">
                  <c:v>-12.120314291465803</c:v>
                </c:pt>
              </c:numCache>
            </c:numRef>
          </c:yVal>
          <c:smooth val="0"/>
          <c:extLst>
            <c:ext xmlns:c16="http://schemas.microsoft.com/office/drawing/2014/chart" uri="{C3380CC4-5D6E-409C-BE32-E72D297353CC}">
              <c16:uniqueId val="{00000002-EA01-4310-8BA7-822FBBB67655}"/>
            </c:ext>
          </c:extLst>
        </c:ser>
        <c:ser>
          <c:idx val="3"/>
          <c:order val="2"/>
          <c:tx>
            <c:strRef>
              <c:f>'Other Strategies'!$G$83</c:f>
              <c:strCache>
                <c:ptCount val="1"/>
                <c:pt idx="0">
                  <c:v>Combination</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'Other Strategies'!$D$84:$D$103</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Strategies'!$G$84:$G$103</c:f>
              <c:numCache>
                <c:formatCode>General</c:formatCode>
                <c:ptCount val="20"/>
                <c:pt idx="0">
                  <c:v>62.803924771919213</c:v>
                </c:pt>
                <c:pt idx="1">
                  <c:v>52.803924771919213</c:v>
                </c:pt>
                <c:pt idx="2">
                  <c:v>42.803924771919213</c:v>
                </c:pt>
                <c:pt idx="3">
                  <c:v>32.803924771919213</c:v>
                </c:pt>
                <c:pt idx="4">
                  <c:v>22.803924771919213</c:v>
                </c:pt>
                <c:pt idx="5">
                  <c:v>12.803924771919213</c:v>
                </c:pt>
                <c:pt idx="6">
                  <c:v>2.8039247719192133</c:v>
                </c:pt>
                <c:pt idx="7">
                  <c:v>-7.1960752280807867</c:v>
                </c:pt>
                <c:pt idx="8">
                  <c:v>-17.196075228080787</c:v>
                </c:pt>
                <c:pt idx="9">
                  <c:v>-27.196075228080787</c:v>
                </c:pt>
                <c:pt idx="10">
                  <c:v>-7.1960752280807867</c:v>
                </c:pt>
                <c:pt idx="11">
                  <c:v>12.803924771919213</c:v>
                </c:pt>
                <c:pt idx="12">
                  <c:v>32.803924771919213</c:v>
                </c:pt>
                <c:pt idx="13">
                  <c:v>52.803924771919213</c:v>
                </c:pt>
                <c:pt idx="14">
                  <c:v>72.803924771919213</c:v>
                </c:pt>
                <c:pt idx="15">
                  <c:v>92.803924771919213</c:v>
                </c:pt>
                <c:pt idx="16">
                  <c:v>112.80392477191921</c:v>
                </c:pt>
                <c:pt idx="17">
                  <c:v>132.80392477191921</c:v>
                </c:pt>
                <c:pt idx="18">
                  <c:v>152.80392477191921</c:v>
                </c:pt>
                <c:pt idx="19">
                  <c:v>172.80392477191921</c:v>
                </c:pt>
              </c:numCache>
            </c:numRef>
          </c:yVal>
          <c:smooth val="0"/>
          <c:extLst>
            <c:ext xmlns:c16="http://schemas.microsoft.com/office/drawing/2014/chart" uri="{C3380CC4-5D6E-409C-BE32-E72D297353CC}">
              <c16:uniqueId val="{00000003-EA01-4310-8BA7-822FBBB67655}"/>
            </c:ext>
          </c:extLst>
        </c:ser>
        <c:dLbls>
          <c:showLegendKey val="0"/>
          <c:showVal val="0"/>
          <c:showCatName val="0"/>
          <c:showSerName val="0"/>
          <c:showPercent val="0"/>
          <c:showBubbleSize val="0"/>
        </c:dLbls>
        <c:axId val="1976385215"/>
        <c:axId val="1976385695"/>
      </c:scatterChart>
      <c:valAx>
        <c:axId val="197638521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85695"/>
        <c:crosses val="autoZero"/>
        <c:crossBetween val="midCat"/>
      </c:valAx>
      <c:valAx>
        <c:axId val="19763856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Stap Portfolio</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852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Strangle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'Other Strategies'!$E$117</c:f>
              <c:strCache>
                <c:ptCount val="1"/>
                <c:pt idx="0">
                  <c:v>Call</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'Other Strategies'!$C$118:$C$137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Strategies'!$E$118:$E$137</c:f>
              <c:numCache>
                <c:formatCode>General</c:formatCode>
                <c:ptCount val="20"/>
                <c:pt idx="0">
                  <c:v>-46.712735771385169</c:v>
                </c:pt>
                <c:pt idx="1">
                  <c:v>-46.712735771385169</c:v>
                </c:pt>
                <c:pt idx="2">
                  <c:v>-46.712735771385169</c:v>
                </c:pt>
                <c:pt idx="3">
                  <c:v>-46.712735771385169</c:v>
                </c:pt>
                <c:pt idx="4">
                  <c:v>-46.712735771385169</c:v>
                </c:pt>
                <c:pt idx="5">
                  <c:v>-46.712735771385169</c:v>
                </c:pt>
                <c:pt idx="6">
                  <c:v>-46.712735771385169</c:v>
                </c:pt>
                <c:pt idx="7">
                  <c:v>-36.712735771385169</c:v>
                </c:pt>
                <c:pt idx="8">
                  <c:v>-26.712735771385169</c:v>
                </c:pt>
                <c:pt idx="9">
                  <c:v>-16.712735771385169</c:v>
                </c:pt>
                <c:pt idx="10">
                  <c:v>-6.7127357713851694</c:v>
                </c:pt>
                <c:pt idx="11">
                  <c:v>3.2872642286148306</c:v>
                </c:pt>
                <c:pt idx="12">
                  <c:v>13.287264228614831</c:v>
                </c:pt>
                <c:pt idx="13">
                  <c:v>23.287264228614831</c:v>
                </c:pt>
                <c:pt idx="14">
                  <c:v>33.287264228614831</c:v>
                </c:pt>
                <c:pt idx="15">
                  <c:v>43.287264228614831</c:v>
                </c:pt>
                <c:pt idx="16">
                  <c:v>53.287264228614831</c:v>
                </c:pt>
                <c:pt idx="17">
                  <c:v>63.287264228614831</c:v>
                </c:pt>
                <c:pt idx="18">
                  <c:v>73.287264228614831</c:v>
                </c:pt>
                <c:pt idx="19">
                  <c:v>83.287264228614831</c:v>
                </c:pt>
              </c:numCache>
            </c:numRef>
          </c:yVal>
          <c:smooth val="0"/>
          <c:extLst>
            <c:ext xmlns:c16="http://schemas.microsoft.com/office/drawing/2014/chart" uri="{C3380CC4-5D6E-409C-BE32-E72D297353CC}">
              <c16:uniqueId val="{00000001-0806-4A2F-8DCE-B3E83272B2DA}"/>
            </c:ext>
          </c:extLst>
        </c:ser>
        <c:ser>
          <c:idx val="2"/>
          <c:order val="1"/>
          <c:tx>
            <c:strRef>
              <c:f>'Other Strategies'!$F$117</c:f>
              <c:strCache>
                <c:ptCount val="1"/>
                <c:pt idx="0">
                  <c:v>Put</c:v>
                </c:pt>
              </c:strCache>
            </c:strRef>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'Other Strategies'!$C$118:$C$137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Strategies'!$F$118:$F$137</c:f>
              <c:numCache>
                <c:formatCode>General</c:formatCode>
                <c:ptCount val="20"/>
                <c:pt idx="0">
                  <c:v>67.774529604147929</c:v>
                </c:pt>
                <c:pt idx="1">
                  <c:v>57.774529604147929</c:v>
                </c:pt>
                <c:pt idx="2">
                  <c:v>47.774529604147929</c:v>
                </c:pt>
                <c:pt idx="3">
                  <c:v>37.774529604147929</c:v>
                </c:pt>
                <c:pt idx="4">
                  <c:v>27.774529604147929</c:v>
                </c:pt>
                <c:pt idx="5">
                  <c:v>17.774529604147929</c:v>
                </c:pt>
                <c:pt idx="6">
                  <c:v>7.7745296041479293</c:v>
                </c:pt>
                <c:pt idx="7">
                  <c:v>-2.2254703958520707</c:v>
                </c:pt>
                <c:pt idx="8">
                  <c:v>-12.225470395852071</c:v>
                </c:pt>
                <c:pt idx="9">
                  <c:v>-22.225470395852071</c:v>
                </c:pt>
                <c:pt idx="10">
                  <c:v>-32.225470395852071</c:v>
                </c:pt>
                <c:pt idx="11">
                  <c:v>-42.225470395852071</c:v>
                </c:pt>
                <c:pt idx="12">
                  <c:v>-52.225470395852071</c:v>
                </c:pt>
                <c:pt idx="13">
                  <c:v>-52.225470395852071</c:v>
                </c:pt>
                <c:pt idx="14">
                  <c:v>-52.225470395852071</c:v>
                </c:pt>
                <c:pt idx="15">
                  <c:v>-52.225470395852071</c:v>
                </c:pt>
                <c:pt idx="16">
                  <c:v>-52.225470395852071</c:v>
                </c:pt>
                <c:pt idx="17">
                  <c:v>-52.225470395852071</c:v>
                </c:pt>
                <c:pt idx="18">
                  <c:v>-52.225470395852071</c:v>
                </c:pt>
                <c:pt idx="19">
                  <c:v>-52.225470395852071</c:v>
                </c:pt>
              </c:numCache>
            </c:numRef>
          </c:yVal>
          <c:smooth val="0"/>
          <c:extLst>
            <c:ext xmlns:c16="http://schemas.microsoft.com/office/drawing/2014/chart" uri="{C3380CC4-5D6E-409C-BE32-E72D297353CC}">
              <c16:uniqueId val="{00000002-0806-4A2F-8DCE-B3E83272B2DA}"/>
            </c:ext>
          </c:extLst>
        </c:ser>
        <c:ser>
          <c:idx val="3"/>
          <c:order val="2"/>
          <c:tx>
            <c:strRef>
              <c:f>'Other Strategies'!$G$117</c:f>
              <c:strCache>
                <c:ptCount val="1"/>
                <c:pt idx="0">
                  <c:v>Combination</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'Other Strategies'!$C$118:$C$137</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'Other Strategies'!$G$118:$G$137</c:f>
              <c:numCache>
                <c:formatCode>General</c:formatCode>
                <c:ptCount val="20"/>
                <c:pt idx="0">
                  <c:v>21.06179383276276</c:v>
                </c:pt>
                <c:pt idx="1">
                  <c:v>11.06179383276276</c:v>
                </c:pt>
                <c:pt idx="2">
                  <c:v>1.0617938327627598</c:v>
                </c:pt>
                <c:pt idx="3">
                  <c:v>-8.9382061672372402</c:v>
                </c:pt>
                <c:pt idx="4">
                  <c:v>-18.93820616723724</c:v>
                </c:pt>
                <c:pt idx="5">
                  <c:v>-28.93820616723724</c:v>
                </c:pt>
                <c:pt idx="6">
                  <c:v>-38.93820616723724</c:v>
                </c:pt>
                <c:pt idx="7">
                  <c:v>-38.93820616723724</c:v>
                </c:pt>
                <c:pt idx="8">
                  <c:v>-38.93820616723724</c:v>
                </c:pt>
                <c:pt idx="9">
                  <c:v>-38.93820616723724</c:v>
                </c:pt>
                <c:pt idx="10">
                  <c:v>-38.93820616723724</c:v>
                </c:pt>
                <c:pt idx="11">
                  <c:v>-38.93820616723724</c:v>
                </c:pt>
                <c:pt idx="12">
                  <c:v>-38.93820616723724</c:v>
                </c:pt>
                <c:pt idx="13">
                  <c:v>-28.93820616723724</c:v>
                </c:pt>
                <c:pt idx="14">
                  <c:v>-18.93820616723724</c:v>
                </c:pt>
                <c:pt idx="15">
                  <c:v>-8.9382061672372402</c:v>
                </c:pt>
                <c:pt idx="16">
                  <c:v>1.0617938327627598</c:v>
                </c:pt>
                <c:pt idx="17">
                  <c:v>11.06179383276276</c:v>
                </c:pt>
                <c:pt idx="18">
                  <c:v>21.06179383276276</c:v>
                </c:pt>
                <c:pt idx="19">
                  <c:v>31.06179383276276</c:v>
                </c:pt>
              </c:numCache>
            </c:numRef>
          </c:yVal>
          <c:smooth val="0"/>
          <c:extLst>
            <c:ext xmlns:c16="http://schemas.microsoft.com/office/drawing/2014/chart" uri="{C3380CC4-5D6E-409C-BE32-E72D297353CC}">
              <c16:uniqueId val="{00000003-0806-4A2F-8DCE-B3E83272B2DA}"/>
            </c:ext>
          </c:extLst>
        </c:ser>
        <c:dLbls>
          <c:showLegendKey val="0"/>
          <c:showVal val="0"/>
          <c:showCatName val="0"/>
          <c:showSerName val="0"/>
          <c:showPercent val="0"/>
          <c:showBubbleSize val="0"/>
        </c:dLbls>
        <c:axId val="1795956447"/>
        <c:axId val="1795955487"/>
      </c:scatterChart>
      <c:valAx>
        <c:axId val="1795956447"/>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Stock Prices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955487"/>
        <c:crosses val="autoZero"/>
        <c:crossBetween val="midCat"/>
      </c:valAx>
      <c:valAx>
        <c:axId val="1795955487"/>
        <c:scaling>
          <c:orientation val="minMax"/>
          <c:max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Strangle Portfolio</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9564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IV</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Regression!$D$5:$D$17</c:f>
              <c:numCache>
                <c:formatCode>General</c:formatCode>
                <c:ptCount val="13"/>
                <c:pt idx="0">
                  <c:v>190</c:v>
                </c:pt>
                <c:pt idx="1">
                  <c:v>200</c:v>
                </c:pt>
                <c:pt idx="2">
                  <c:v>205</c:v>
                </c:pt>
                <c:pt idx="3">
                  <c:v>210</c:v>
                </c:pt>
                <c:pt idx="4">
                  <c:v>215</c:v>
                </c:pt>
                <c:pt idx="5">
                  <c:v>220</c:v>
                </c:pt>
                <c:pt idx="6">
                  <c:v>225</c:v>
                </c:pt>
                <c:pt idx="7">
                  <c:v>230</c:v>
                </c:pt>
                <c:pt idx="8">
                  <c:v>235</c:v>
                </c:pt>
                <c:pt idx="9">
                  <c:v>240</c:v>
                </c:pt>
                <c:pt idx="10">
                  <c:v>245</c:v>
                </c:pt>
                <c:pt idx="11">
                  <c:v>250</c:v>
                </c:pt>
                <c:pt idx="12">
                  <c:v>255</c:v>
                </c:pt>
              </c:numCache>
            </c:numRef>
          </c:xVal>
          <c:yVal>
            <c:numRef>
              <c:f>Regression!$H$5:$H$17</c:f>
              <c:numCache>
                <c:formatCode>General</c:formatCode>
                <c:ptCount val="13"/>
                <c:pt idx="0">
                  <c:v>0.3231658274307847</c:v>
                </c:pt>
                <c:pt idx="1">
                  <c:v>0.29589623678475618</c:v>
                </c:pt>
                <c:pt idx="2">
                  <c:v>0.27351001743227243</c:v>
                </c:pt>
                <c:pt idx="3">
                  <c:v>0.2669559745118022</c:v>
                </c:pt>
                <c:pt idx="4">
                  <c:v>0.25706518907099962</c:v>
                </c:pt>
                <c:pt idx="5">
                  <c:v>0.25665056426078081</c:v>
                </c:pt>
                <c:pt idx="6">
                  <c:v>0.23611277807503939</c:v>
                </c:pt>
                <c:pt idx="7">
                  <c:v>0.22775391582399607</c:v>
                </c:pt>
                <c:pt idx="8">
                  <c:v>0.22039319854229689</c:v>
                </c:pt>
                <c:pt idx="9">
                  <c:v>0.21906941663473845</c:v>
                </c:pt>
                <c:pt idx="10">
                  <c:v>0.21764272358268499</c:v>
                </c:pt>
                <c:pt idx="11">
                  <c:v>0.21963411476463079</c:v>
                </c:pt>
                <c:pt idx="12">
                  <c:v>0.22357192356139421</c:v>
                </c:pt>
              </c:numCache>
            </c:numRef>
          </c:yVal>
          <c:smooth val="0"/>
          <c:extLst>
            <c:ext xmlns:c16="http://schemas.microsoft.com/office/drawing/2014/chart" uri="{C3380CC4-5D6E-409C-BE32-E72D297353CC}">
              <c16:uniqueId val="{00000000-E978-48C7-B905-7F332E773AE7}"/>
            </c:ext>
          </c:extLst>
        </c:ser>
        <c:ser>
          <c:idx val="1"/>
          <c:order val="1"/>
          <c:tx>
            <c:v>IV Fit</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Regression!$D$5:$D$17</c:f>
              <c:numCache>
                <c:formatCode>General</c:formatCode>
                <c:ptCount val="13"/>
                <c:pt idx="0">
                  <c:v>190</c:v>
                </c:pt>
                <c:pt idx="1">
                  <c:v>200</c:v>
                </c:pt>
                <c:pt idx="2">
                  <c:v>205</c:v>
                </c:pt>
                <c:pt idx="3">
                  <c:v>210</c:v>
                </c:pt>
                <c:pt idx="4">
                  <c:v>215</c:v>
                </c:pt>
                <c:pt idx="5">
                  <c:v>220</c:v>
                </c:pt>
                <c:pt idx="6">
                  <c:v>225</c:v>
                </c:pt>
                <c:pt idx="7">
                  <c:v>230</c:v>
                </c:pt>
                <c:pt idx="8">
                  <c:v>235</c:v>
                </c:pt>
                <c:pt idx="9">
                  <c:v>240</c:v>
                </c:pt>
                <c:pt idx="10">
                  <c:v>245</c:v>
                </c:pt>
                <c:pt idx="11">
                  <c:v>250</c:v>
                </c:pt>
                <c:pt idx="12">
                  <c:v>255</c:v>
                </c:pt>
              </c:numCache>
            </c:numRef>
          </c:xVal>
          <c:yVal>
            <c:numRef>
              <c:f>Regression!$I$5:$I$17</c:f>
              <c:numCache>
                <c:formatCode>General</c:formatCode>
                <c:ptCount val="13"/>
                <c:pt idx="0">
                  <c:v>0.31333782398788623</c:v>
                </c:pt>
                <c:pt idx="1">
                  <c:v>0.28818447866154806</c:v>
                </c:pt>
                <c:pt idx="2">
                  <c:v>0.27689336726680175</c:v>
                </c:pt>
                <c:pt idx="3">
                  <c:v>0.26645929671767044</c:v>
                </c:pt>
                <c:pt idx="4">
                  <c:v>0.25688226701415406</c:v>
                </c:pt>
                <c:pt idx="5">
                  <c:v>0.24816227815625302</c:v>
                </c:pt>
                <c:pt idx="6">
                  <c:v>0.24029933014396698</c:v>
                </c:pt>
                <c:pt idx="7">
                  <c:v>0.23329342297729616</c:v>
                </c:pt>
                <c:pt idx="8">
                  <c:v>0.22714455665623989</c:v>
                </c:pt>
                <c:pt idx="9">
                  <c:v>0.22185273118079915</c:v>
                </c:pt>
                <c:pt idx="10">
                  <c:v>0.21741794655097343</c:v>
                </c:pt>
                <c:pt idx="11">
                  <c:v>0.21384020276676291</c:v>
                </c:pt>
                <c:pt idx="12">
                  <c:v>0.21111949982816741</c:v>
                </c:pt>
              </c:numCache>
            </c:numRef>
          </c:yVal>
          <c:smooth val="0"/>
          <c:extLst>
            <c:ext xmlns:c16="http://schemas.microsoft.com/office/drawing/2014/chart" uri="{C3380CC4-5D6E-409C-BE32-E72D297353CC}">
              <c16:uniqueId val="{00000001-E978-48C7-B905-7F332E773AE7}"/>
            </c:ext>
          </c:extLst>
        </c:ser>
        <c:dLbls>
          <c:showLegendKey val="0"/>
          <c:showVal val="0"/>
          <c:showCatName val="0"/>
          <c:showSerName val="0"/>
          <c:showPercent val="0"/>
          <c:showBubbleSize val="0"/>
        </c:dLbls>
        <c:axId val="511588208"/>
        <c:axId val="511589168"/>
      </c:scatterChart>
      <c:valAx>
        <c:axId val="511588208"/>
        <c:scaling>
          <c:orientation val="minMax"/>
          <c:min val="1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589168"/>
        <c:crosses val="autoZero"/>
        <c:crossBetween val="midCat"/>
      </c:valAx>
      <c:valAx>
        <c:axId val="511589168"/>
        <c:scaling>
          <c:orientation val="minMax"/>
          <c:min val="0.150000000000000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5882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Volatility Surface</a:t>
            </a:r>
            <a:r>
              <a:rPr lang="en-IN" baseline="0"/>
              <a:t> </a:t>
            </a:r>
            <a:endParaRPr lang="en-IN"/>
          </a:p>
        </c:rich>
      </c:tx>
      <c:overlay val="0"/>
      <c:spPr>
        <a:noFill/>
        <a:ln>
          <a:noFill/>
        </a:ln>
        <a:effectLst/>
      </c:spPr>
    </c:title>
    <c:autoTitleDeleted val="0"/>
    <c:view3D>
      <c:rotX val="10"/>
      <c:rotY val="22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'Volatility Surface'!$X$4</c:f>
              <c:strCache>
                <c:ptCount val="1"/>
                <c:pt idx="0">
                  <c:v>190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Surface'!$X$5:$X$14</c:f>
              <c:numCache>
                <c:formatCode>General</c:formatCode>
                <c:ptCount val="10"/>
                <c:pt idx="0">
                  <c:v>0.31284692372168799</c:v>
                </c:pt>
                <c:pt idx="1">
                  <c:v>0.30212912374090423</c:v>
                </c:pt>
                <c:pt idx="2">
                  <c:v>0.29376930027572673</c:v>
                </c:pt>
                <c:pt idx="3">
                  <c:v>0.28776745332615539</c:v>
                </c:pt>
                <c:pt idx="4">
                  <c:v>0.28412358289219025</c:v>
                </c:pt>
                <c:pt idx="5">
                  <c:v>0.28283768897383132</c:v>
                </c:pt>
                <c:pt idx="6">
                  <c:v>0.28390977157107855</c:v>
                </c:pt>
                <c:pt idx="7">
                  <c:v>0.28733983068393198</c:v>
                </c:pt>
                <c:pt idx="8">
                  <c:v>0.29312786631239174</c:v>
                </c:pt>
                <c:pt idx="9">
                  <c:v>0.30127387845645759</c:v>
                </c:pt>
              </c:numCache>
            </c:numRef>
          </c:val>
          <c:extLst>
            <c:ext xmlns:c16="http://schemas.microsoft.com/office/drawing/2014/chart" uri="{C3380CC4-5D6E-409C-BE32-E72D297353CC}">
              <c16:uniqueId val="{00000000-BF9D-4552-BC8B-3C50E4D7F192}"/>
            </c:ext>
          </c:extLst>
        </c:ser>
        <c:ser>
          <c:idx val="1"/>
          <c:order val="1"/>
          <c:tx>
            <c:strRef>
              <c:f>'Volatility Surface'!$Y$4</c:f>
              <c:strCache>
                <c:ptCount val="1"/>
                <c:pt idx="0">
                  <c:v>200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Surface'!$Y$5:$Y$14</c:f>
              <c:numCache>
                <c:formatCode>General</c:formatCode>
                <c:ptCount val="10"/>
                <c:pt idx="0">
                  <c:v>0.28776745761650135</c:v>
                </c:pt>
                <c:pt idx="1">
                  <c:v>0.27884738535040537</c:v>
                </c:pt>
                <c:pt idx="2">
                  <c:v>0.27228528959991566</c:v>
                </c:pt>
                <c:pt idx="3">
                  <c:v>0.26808117036503204</c:v>
                </c:pt>
                <c:pt idx="4">
                  <c:v>0.26623502764575468</c:v>
                </c:pt>
                <c:pt idx="5">
                  <c:v>0.26674686144208359</c:v>
                </c:pt>
                <c:pt idx="6">
                  <c:v>0.2696166717540186</c:v>
                </c:pt>
                <c:pt idx="7">
                  <c:v>0.27484445858155981</c:v>
                </c:pt>
                <c:pt idx="8">
                  <c:v>0.28243022192470724</c:v>
                </c:pt>
                <c:pt idx="9">
                  <c:v>0.29237396178346092</c:v>
                </c:pt>
              </c:numCache>
            </c:numRef>
          </c:val>
          <c:extLst>
            <c:ext xmlns:c16="http://schemas.microsoft.com/office/drawing/2014/chart" uri="{C3380CC4-5D6E-409C-BE32-E72D297353CC}">
              <c16:uniqueId val="{00000001-BF9D-4552-BC8B-3C50E4D7F192}"/>
            </c:ext>
          </c:extLst>
        </c:ser>
        <c:ser>
          <c:idx val="2"/>
          <c:order val="2"/>
          <c:tx>
            <c:strRef>
              <c:f>'Volatility Surface'!$Z$4</c:f>
              <c:strCache>
                <c:ptCount val="1"/>
                <c:pt idx="0">
                  <c:v>210</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Surface'!$Z$5:$Z$14</c:f>
              <c:numCache>
                <c:formatCode>General</c:formatCode>
                <c:ptCount val="10"/>
                <c:pt idx="0">
                  <c:v>0.26611615489377527</c:v>
                </c:pt>
                <c:pt idx="1">
                  <c:v>0.25899381034236701</c:v>
                </c:pt>
                <c:pt idx="2">
                  <c:v>0.25422944230656508</c:v>
                </c:pt>
                <c:pt idx="3">
                  <c:v>0.2518230507863693</c:v>
                </c:pt>
                <c:pt idx="4">
                  <c:v>0.25177463578177972</c:v>
                </c:pt>
                <c:pt idx="5">
                  <c:v>0.25408419729279635</c:v>
                </c:pt>
                <c:pt idx="6">
                  <c:v>0.2587517353194192</c:v>
                </c:pt>
                <c:pt idx="7">
                  <c:v>0.26577724986164813</c:v>
                </c:pt>
                <c:pt idx="8">
                  <c:v>0.27516074091948339</c:v>
                </c:pt>
                <c:pt idx="9">
                  <c:v>0.2869022084929248</c:v>
                </c:pt>
              </c:numCache>
            </c:numRef>
          </c:val>
          <c:extLst>
            <c:ext xmlns:c16="http://schemas.microsoft.com/office/drawing/2014/chart" uri="{C3380CC4-5D6E-409C-BE32-E72D297353CC}">
              <c16:uniqueId val="{00000002-BF9D-4552-BC8B-3C50E4D7F192}"/>
            </c:ext>
          </c:extLst>
        </c:ser>
        <c:ser>
          <c:idx val="3"/>
          <c:order val="3"/>
          <c:tx>
            <c:strRef>
              <c:f>'Volatility Surface'!$AA$4</c:f>
              <c:strCache>
                <c:ptCount val="1"/>
                <c:pt idx="0">
                  <c:v>220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Surface'!$AA$5:$AA$14</c:f>
              <c:numCache>
                <c:formatCode>General</c:formatCode>
                <c:ptCount val="10"/>
                <c:pt idx="0">
                  <c:v>0.24789301555350937</c:v>
                </c:pt>
                <c:pt idx="1">
                  <c:v>0.24256839871678895</c:v>
                </c:pt>
                <c:pt idx="2">
                  <c:v>0.23960175839567477</c:v>
                </c:pt>
                <c:pt idx="3">
                  <c:v>0.23899309459016677</c:v>
                </c:pt>
                <c:pt idx="4">
                  <c:v>0.24074240730026497</c:v>
                </c:pt>
                <c:pt idx="5">
                  <c:v>0.24484969652596936</c:v>
                </c:pt>
                <c:pt idx="6">
                  <c:v>0.25131496226727995</c:v>
                </c:pt>
                <c:pt idx="7">
                  <c:v>0.26013820452419673</c:v>
                </c:pt>
                <c:pt idx="8">
                  <c:v>0.27131942329671976</c:v>
                </c:pt>
                <c:pt idx="9">
                  <c:v>0.28485861858484895</c:v>
                </c:pt>
              </c:numCache>
            </c:numRef>
          </c:val>
          <c:extLst>
            <c:ext xmlns:c16="http://schemas.microsoft.com/office/drawing/2014/chart" uri="{C3380CC4-5D6E-409C-BE32-E72D297353CC}">
              <c16:uniqueId val="{00000003-BF9D-4552-BC8B-3C50E4D7F192}"/>
            </c:ext>
          </c:extLst>
        </c:ser>
        <c:ser>
          <c:idx val="4"/>
          <c:order val="4"/>
          <c:tx>
            <c:strRef>
              <c:f>'Volatility Surface'!$AB$4</c:f>
              <c:strCache>
                <c:ptCount val="1"/>
                <c:pt idx="0">
                  <c:v>230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Surface'!$AB$5:$AB$14</c:f>
              <c:numCache>
                <c:formatCode>General</c:formatCode>
                <c:ptCount val="10"/>
                <c:pt idx="0">
                  <c:v>0.23309803959570405</c:v>
                </c:pt>
                <c:pt idx="1">
                  <c:v>0.22957115047367138</c:v>
                </c:pt>
                <c:pt idx="2">
                  <c:v>0.22840223786724501</c:v>
                </c:pt>
                <c:pt idx="3">
                  <c:v>0.22959130177642473</c:v>
                </c:pt>
                <c:pt idx="4">
                  <c:v>0.23313834220121074</c:v>
                </c:pt>
                <c:pt idx="5">
                  <c:v>0.23904335914160293</c:v>
                </c:pt>
                <c:pt idx="6">
                  <c:v>0.24730635259760131</c:v>
                </c:pt>
                <c:pt idx="7">
                  <c:v>0.25792732256920581</c:v>
                </c:pt>
                <c:pt idx="8">
                  <c:v>0.27090626905641657</c:v>
                </c:pt>
                <c:pt idx="9">
                  <c:v>0.2862431920592336</c:v>
                </c:pt>
              </c:numCache>
            </c:numRef>
          </c:val>
          <c:extLst>
            <c:ext xmlns:c16="http://schemas.microsoft.com/office/drawing/2014/chart" uri="{C3380CC4-5D6E-409C-BE32-E72D297353CC}">
              <c16:uniqueId val="{00000004-BF9D-4552-BC8B-3C50E4D7F192}"/>
            </c:ext>
          </c:extLst>
        </c:ser>
        <c:ser>
          <c:idx val="5"/>
          <c:order val="5"/>
          <c:tx>
            <c:strRef>
              <c:f>'Volatility Surface'!$AC$4</c:f>
              <c:strCache>
                <c:ptCount val="1"/>
                <c:pt idx="0">
                  <c:v>240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Surface'!$AC$5:$AC$14</c:f>
              <c:numCache>
                <c:formatCode>General</c:formatCode>
                <c:ptCount val="10"/>
                <c:pt idx="0">
                  <c:v>0.22173122702035858</c:v>
                </c:pt>
                <c:pt idx="1">
                  <c:v>0.22000206561301372</c:v>
                </c:pt>
                <c:pt idx="2">
                  <c:v>0.22063088072127512</c:v>
                </c:pt>
                <c:pt idx="3">
                  <c:v>0.22361767234514263</c:v>
                </c:pt>
                <c:pt idx="4">
                  <c:v>0.22896244048461639</c:v>
                </c:pt>
                <c:pt idx="5">
                  <c:v>0.23666518513969637</c:v>
                </c:pt>
                <c:pt idx="6">
                  <c:v>0.24672590631038249</c:v>
                </c:pt>
                <c:pt idx="7">
                  <c:v>0.25914460399667477</c:v>
                </c:pt>
                <c:pt idx="8">
                  <c:v>0.27392127819857337</c:v>
                </c:pt>
                <c:pt idx="9">
                  <c:v>0.29105592891607812</c:v>
                </c:pt>
              </c:numCache>
            </c:numRef>
          </c:val>
          <c:extLst>
            <c:ext xmlns:c16="http://schemas.microsoft.com/office/drawing/2014/chart" uri="{C3380CC4-5D6E-409C-BE32-E72D297353CC}">
              <c16:uniqueId val="{00000005-BF9D-4552-BC8B-3C50E4D7F192}"/>
            </c:ext>
          </c:extLst>
        </c:ser>
        <c:ser>
          <c:idx val="6"/>
          <c:order val="6"/>
          <c:tx>
            <c:strRef>
              <c:f>'Volatility Surface'!$AD$4</c:f>
              <c:strCache>
                <c:ptCount val="1"/>
                <c:pt idx="0">
                  <c:v>250</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Surface'!$AD$5:$AD$14</c:f>
              <c:numCache>
                <c:formatCode>General</c:formatCode>
                <c:ptCount val="10"/>
                <c:pt idx="0">
                  <c:v>0.21379257782747391</c:v>
                </c:pt>
                <c:pt idx="1">
                  <c:v>0.21386114413481683</c:v>
                </c:pt>
                <c:pt idx="2">
                  <c:v>0.21628768695776596</c:v>
                </c:pt>
                <c:pt idx="3">
                  <c:v>0.22107220629632129</c:v>
                </c:pt>
                <c:pt idx="4">
                  <c:v>0.22821470215048281</c:v>
                </c:pt>
                <c:pt idx="5">
                  <c:v>0.23771517452025054</c:v>
                </c:pt>
                <c:pt idx="6">
                  <c:v>0.2495736234056245</c:v>
                </c:pt>
                <c:pt idx="7">
                  <c:v>0.26379004880660456</c:v>
                </c:pt>
                <c:pt idx="8">
                  <c:v>0.28036445072319094</c:v>
                </c:pt>
                <c:pt idx="9">
                  <c:v>0.29929682915538341</c:v>
                </c:pt>
              </c:numCache>
            </c:numRef>
          </c:val>
          <c:extLst>
            <c:ext xmlns:c16="http://schemas.microsoft.com/office/drawing/2014/chart" uri="{C3380CC4-5D6E-409C-BE32-E72D297353CC}">
              <c16:uniqueId val="{00000006-BF9D-4552-BC8B-3C50E4D7F192}"/>
            </c:ext>
          </c:extLst>
        </c:ser>
        <c:ser>
          <c:idx val="7"/>
          <c:order val="7"/>
          <c:tx>
            <c:strRef>
              <c:f>'Volatility Surface'!$AE$4</c:f>
              <c:strCache>
                <c:ptCount val="1"/>
                <c:pt idx="0">
                  <c:v>260</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cat>
          <c:val>
            <c:numRef>
              <c:f>'Volatility Surface'!$AE$5:$AE$14</c:f>
              <c:numCache>
                <c:formatCode>General</c:formatCode>
                <c:ptCount val="10"/>
                <c:pt idx="0">
                  <c:v>0.20928209201704967</c:v>
                </c:pt>
                <c:pt idx="1">
                  <c:v>0.21114838603908037</c:v>
                </c:pt>
                <c:pt idx="2">
                  <c:v>0.21537265657671728</c:v>
                </c:pt>
                <c:pt idx="3">
                  <c:v>0.22195490362996034</c:v>
                </c:pt>
                <c:pt idx="4">
                  <c:v>0.2308951271988097</c:v>
                </c:pt>
                <c:pt idx="5">
                  <c:v>0.2421933272832652</c:v>
                </c:pt>
                <c:pt idx="6">
                  <c:v>0.25584950388332689</c:v>
                </c:pt>
                <c:pt idx="7">
                  <c:v>0.27186365699899473</c:v>
                </c:pt>
                <c:pt idx="8">
                  <c:v>0.29023578663026894</c:v>
                </c:pt>
                <c:pt idx="9">
                  <c:v>0.3109658927771492</c:v>
                </c:pt>
              </c:numCache>
            </c:numRef>
          </c:val>
          <c:extLst>
            <c:ext xmlns:c16="http://schemas.microsoft.com/office/drawing/2014/chart" uri="{C3380CC4-5D6E-409C-BE32-E72D297353CC}">
              <c16:uniqueId val="{00000007-BF9D-4552-BC8B-3C50E4D7F192}"/>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511631888"/>
        <c:axId val="511633808"/>
        <c:axId val="393622608"/>
      </c:surface3DChart>
      <c:catAx>
        <c:axId val="511631888"/>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33808"/>
        <c:crosses val="autoZero"/>
        <c:auto val="1"/>
        <c:lblAlgn val="ctr"/>
        <c:lblOffset val="100"/>
        <c:noMultiLvlLbl val="0"/>
      </c:catAx>
      <c:valAx>
        <c:axId val="511633808"/>
        <c:scaling>
          <c:orientation val="minMax"/>
        </c:scaling>
        <c:delete val="0"/>
        <c:axPos val="r"/>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31888"/>
        <c:crosses val="autoZero"/>
        <c:crossBetween val="midCat"/>
      </c:valAx>
      <c:serAx>
        <c:axId val="393622608"/>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33808"/>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Volatility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'Volatility Surface'!$X$4</c:f>
              <c:strCache>
                <c:ptCount val="1"/>
                <c:pt idx="0">
                  <c:v>190</c:v>
                </c:pt>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Surface'!$X$5:$X$14</c:f>
              <c:numCache>
                <c:formatCode>General</c:formatCode>
                <c:ptCount val="10"/>
                <c:pt idx="0">
                  <c:v>0.31284692372168799</c:v>
                </c:pt>
                <c:pt idx="1">
                  <c:v>0.30212912374090423</c:v>
                </c:pt>
                <c:pt idx="2">
                  <c:v>0.29376930027572673</c:v>
                </c:pt>
                <c:pt idx="3">
                  <c:v>0.28776745332615539</c:v>
                </c:pt>
                <c:pt idx="4">
                  <c:v>0.28412358289219025</c:v>
                </c:pt>
                <c:pt idx="5">
                  <c:v>0.28283768897383132</c:v>
                </c:pt>
                <c:pt idx="6">
                  <c:v>0.28390977157107855</c:v>
                </c:pt>
                <c:pt idx="7">
                  <c:v>0.28733983068393198</c:v>
                </c:pt>
                <c:pt idx="8">
                  <c:v>0.29312786631239174</c:v>
                </c:pt>
                <c:pt idx="9">
                  <c:v>0.30127387845645759</c:v>
                </c:pt>
              </c:numCache>
            </c:numRef>
          </c:yVal>
          <c:smooth val="0"/>
          <c:extLst>
            <c:ext xmlns:c16="http://schemas.microsoft.com/office/drawing/2014/chart" uri="{C3380CC4-5D6E-409C-BE32-E72D297353CC}">
              <c16:uniqueId val="{00000000-43AA-41BB-9C6C-E1BBBF7B8863}"/>
            </c:ext>
          </c:extLst>
        </c:ser>
        <c:ser>
          <c:idx val="1"/>
          <c:order val="1"/>
          <c:tx>
            <c:strRef>
              <c:f>'Volatility Surface'!$Y$4</c:f>
              <c:strCache>
                <c:ptCount val="1"/>
                <c:pt idx="0">
                  <c:v>200</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Surface'!$Y$5:$Y$14</c:f>
              <c:numCache>
                <c:formatCode>General</c:formatCode>
                <c:ptCount val="10"/>
                <c:pt idx="0">
                  <c:v>0.28776745761650135</c:v>
                </c:pt>
                <c:pt idx="1">
                  <c:v>0.27884738535040537</c:v>
                </c:pt>
                <c:pt idx="2">
                  <c:v>0.27228528959991566</c:v>
                </c:pt>
                <c:pt idx="3">
                  <c:v>0.26808117036503204</c:v>
                </c:pt>
                <c:pt idx="4">
                  <c:v>0.26623502764575468</c:v>
                </c:pt>
                <c:pt idx="5">
                  <c:v>0.26674686144208359</c:v>
                </c:pt>
                <c:pt idx="6">
                  <c:v>0.2696166717540186</c:v>
                </c:pt>
                <c:pt idx="7">
                  <c:v>0.27484445858155981</c:v>
                </c:pt>
                <c:pt idx="8">
                  <c:v>0.28243022192470724</c:v>
                </c:pt>
                <c:pt idx="9">
                  <c:v>0.29237396178346092</c:v>
                </c:pt>
              </c:numCache>
            </c:numRef>
          </c:yVal>
          <c:smooth val="0"/>
          <c:extLst>
            <c:ext xmlns:c16="http://schemas.microsoft.com/office/drawing/2014/chart" uri="{C3380CC4-5D6E-409C-BE32-E72D297353CC}">
              <c16:uniqueId val="{00000001-43AA-41BB-9C6C-E1BBBF7B8863}"/>
            </c:ext>
          </c:extLst>
        </c:ser>
        <c:ser>
          <c:idx val="2"/>
          <c:order val="2"/>
          <c:tx>
            <c:strRef>
              <c:f>'Volatility Surface'!$Z$4</c:f>
              <c:strCache>
                <c:ptCount val="1"/>
                <c:pt idx="0">
                  <c:v>210</c:v>
                </c:pt>
              </c:strCache>
            </c:strRef>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Surface'!$Z$5:$Z$14</c:f>
              <c:numCache>
                <c:formatCode>General</c:formatCode>
                <c:ptCount val="10"/>
                <c:pt idx="0">
                  <c:v>0.26611615489377527</c:v>
                </c:pt>
                <c:pt idx="1">
                  <c:v>0.25899381034236701</c:v>
                </c:pt>
                <c:pt idx="2">
                  <c:v>0.25422944230656508</c:v>
                </c:pt>
                <c:pt idx="3">
                  <c:v>0.2518230507863693</c:v>
                </c:pt>
                <c:pt idx="4">
                  <c:v>0.25177463578177972</c:v>
                </c:pt>
                <c:pt idx="5">
                  <c:v>0.25408419729279635</c:v>
                </c:pt>
                <c:pt idx="6">
                  <c:v>0.2587517353194192</c:v>
                </c:pt>
                <c:pt idx="7">
                  <c:v>0.26577724986164813</c:v>
                </c:pt>
                <c:pt idx="8">
                  <c:v>0.27516074091948339</c:v>
                </c:pt>
                <c:pt idx="9">
                  <c:v>0.2869022084929248</c:v>
                </c:pt>
              </c:numCache>
            </c:numRef>
          </c:yVal>
          <c:smooth val="0"/>
          <c:extLst>
            <c:ext xmlns:c16="http://schemas.microsoft.com/office/drawing/2014/chart" uri="{C3380CC4-5D6E-409C-BE32-E72D297353CC}">
              <c16:uniqueId val="{00000002-43AA-41BB-9C6C-E1BBBF7B8863}"/>
            </c:ext>
          </c:extLst>
        </c:ser>
        <c:ser>
          <c:idx val="3"/>
          <c:order val="3"/>
          <c:tx>
            <c:strRef>
              <c:f>'Volatility Surface'!$AA$4</c:f>
              <c:strCache>
                <c:ptCount val="1"/>
                <c:pt idx="0">
                  <c:v>220</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Surface'!$AA$5:$AA$14</c:f>
              <c:numCache>
                <c:formatCode>General</c:formatCode>
                <c:ptCount val="10"/>
                <c:pt idx="0">
                  <c:v>0.24789301555350937</c:v>
                </c:pt>
                <c:pt idx="1">
                  <c:v>0.24256839871678895</c:v>
                </c:pt>
                <c:pt idx="2">
                  <c:v>0.23960175839567477</c:v>
                </c:pt>
                <c:pt idx="3">
                  <c:v>0.23899309459016677</c:v>
                </c:pt>
                <c:pt idx="4">
                  <c:v>0.24074240730026497</c:v>
                </c:pt>
                <c:pt idx="5">
                  <c:v>0.24484969652596936</c:v>
                </c:pt>
                <c:pt idx="6">
                  <c:v>0.25131496226727995</c:v>
                </c:pt>
                <c:pt idx="7">
                  <c:v>0.26013820452419673</c:v>
                </c:pt>
                <c:pt idx="8">
                  <c:v>0.27131942329671976</c:v>
                </c:pt>
                <c:pt idx="9">
                  <c:v>0.28485861858484895</c:v>
                </c:pt>
              </c:numCache>
            </c:numRef>
          </c:yVal>
          <c:smooth val="0"/>
          <c:extLst>
            <c:ext xmlns:c16="http://schemas.microsoft.com/office/drawing/2014/chart" uri="{C3380CC4-5D6E-409C-BE32-E72D297353CC}">
              <c16:uniqueId val="{00000003-43AA-41BB-9C6C-E1BBBF7B8863}"/>
            </c:ext>
          </c:extLst>
        </c:ser>
        <c:ser>
          <c:idx val="4"/>
          <c:order val="4"/>
          <c:tx>
            <c:strRef>
              <c:f>'Volatility Surface'!$AB$4</c:f>
              <c:strCache>
                <c:ptCount val="1"/>
                <c:pt idx="0">
                  <c:v>230</c:v>
                </c:pt>
              </c:strCache>
            </c:strRef>
          </c:tx>
          <c:spPr>
            <a:ln w="9525" cap="rnd">
              <a:solidFill>
                <a:schemeClr val="accent5"/>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Surface'!$AB$5:$AB$14</c:f>
              <c:numCache>
                <c:formatCode>General</c:formatCode>
                <c:ptCount val="10"/>
                <c:pt idx="0">
                  <c:v>0.23309803959570405</c:v>
                </c:pt>
                <c:pt idx="1">
                  <c:v>0.22957115047367138</c:v>
                </c:pt>
                <c:pt idx="2">
                  <c:v>0.22840223786724501</c:v>
                </c:pt>
                <c:pt idx="3">
                  <c:v>0.22959130177642473</c:v>
                </c:pt>
                <c:pt idx="4">
                  <c:v>0.23313834220121074</c:v>
                </c:pt>
                <c:pt idx="5">
                  <c:v>0.23904335914160293</c:v>
                </c:pt>
                <c:pt idx="6">
                  <c:v>0.24730635259760131</c:v>
                </c:pt>
                <c:pt idx="7">
                  <c:v>0.25792732256920581</c:v>
                </c:pt>
                <c:pt idx="8">
                  <c:v>0.27090626905641657</c:v>
                </c:pt>
                <c:pt idx="9">
                  <c:v>0.2862431920592336</c:v>
                </c:pt>
              </c:numCache>
            </c:numRef>
          </c:yVal>
          <c:smooth val="0"/>
          <c:extLst>
            <c:ext xmlns:c16="http://schemas.microsoft.com/office/drawing/2014/chart" uri="{C3380CC4-5D6E-409C-BE32-E72D297353CC}">
              <c16:uniqueId val="{00000004-43AA-41BB-9C6C-E1BBBF7B8863}"/>
            </c:ext>
          </c:extLst>
        </c:ser>
        <c:ser>
          <c:idx val="5"/>
          <c:order val="5"/>
          <c:tx>
            <c:strRef>
              <c:f>'Volatility Surface'!$AC$4</c:f>
              <c:strCache>
                <c:ptCount val="1"/>
                <c:pt idx="0">
                  <c:v>240</c:v>
                </c:pt>
              </c:strCache>
            </c:strRef>
          </c:tx>
          <c:spPr>
            <a:ln w="9525" cap="rnd">
              <a:solidFill>
                <a:schemeClr val="accent6"/>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Surface'!$AC$5:$AC$14</c:f>
              <c:numCache>
                <c:formatCode>General</c:formatCode>
                <c:ptCount val="10"/>
                <c:pt idx="0">
                  <c:v>0.22173122702035858</c:v>
                </c:pt>
                <c:pt idx="1">
                  <c:v>0.22000206561301372</c:v>
                </c:pt>
                <c:pt idx="2">
                  <c:v>0.22063088072127512</c:v>
                </c:pt>
                <c:pt idx="3">
                  <c:v>0.22361767234514263</c:v>
                </c:pt>
                <c:pt idx="4">
                  <c:v>0.22896244048461639</c:v>
                </c:pt>
                <c:pt idx="5">
                  <c:v>0.23666518513969637</c:v>
                </c:pt>
                <c:pt idx="6">
                  <c:v>0.24672590631038249</c:v>
                </c:pt>
                <c:pt idx="7">
                  <c:v>0.25914460399667477</c:v>
                </c:pt>
                <c:pt idx="8">
                  <c:v>0.27392127819857337</c:v>
                </c:pt>
                <c:pt idx="9">
                  <c:v>0.29105592891607812</c:v>
                </c:pt>
              </c:numCache>
            </c:numRef>
          </c:yVal>
          <c:smooth val="0"/>
          <c:extLst>
            <c:ext xmlns:c16="http://schemas.microsoft.com/office/drawing/2014/chart" uri="{C3380CC4-5D6E-409C-BE32-E72D297353CC}">
              <c16:uniqueId val="{00000005-43AA-41BB-9C6C-E1BBBF7B8863}"/>
            </c:ext>
          </c:extLst>
        </c:ser>
        <c:ser>
          <c:idx val="6"/>
          <c:order val="6"/>
          <c:tx>
            <c:strRef>
              <c:f>'Volatility Surface'!$AD$4</c:f>
              <c:strCache>
                <c:ptCount val="1"/>
                <c:pt idx="0">
                  <c:v>250</c:v>
                </c:pt>
              </c:strCache>
            </c:strRef>
          </c:tx>
          <c:spPr>
            <a:ln w="9525" cap="rnd">
              <a:solidFill>
                <a:schemeClr val="accent1">
                  <a:lumMod val="60000"/>
                </a:schemeClr>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Surface'!$AD$5:$AD$14</c:f>
              <c:numCache>
                <c:formatCode>General</c:formatCode>
                <c:ptCount val="10"/>
                <c:pt idx="0">
                  <c:v>0.21379257782747391</c:v>
                </c:pt>
                <c:pt idx="1">
                  <c:v>0.21386114413481683</c:v>
                </c:pt>
                <c:pt idx="2">
                  <c:v>0.21628768695776596</c:v>
                </c:pt>
                <c:pt idx="3">
                  <c:v>0.22107220629632129</c:v>
                </c:pt>
                <c:pt idx="4">
                  <c:v>0.22821470215048281</c:v>
                </c:pt>
                <c:pt idx="5">
                  <c:v>0.23771517452025054</c:v>
                </c:pt>
                <c:pt idx="6">
                  <c:v>0.2495736234056245</c:v>
                </c:pt>
                <c:pt idx="7">
                  <c:v>0.26379004880660456</c:v>
                </c:pt>
                <c:pt idx="8">
                  <c:v>0.28036445072319094</c:v>
                </c:pt>
                <c:pt idx="9">
                  <c:v>0.29929682915538341</c:v>
                </c:pt>
              </c:numCache>
            </c:numRef>
          </c:yVal>
          <c:smooth val="0"/>
          <c:extLst>
            <c:ext xmlns:c16="http://schemas.microsoft.com/office/drawing/2014/chart" uri="{C3380CC4-5D6E-409C-BE32-E72D297353CC}">
              <c16:uniqueId val="{00000006-43AA-41BB-9C6C-E1BBBF7B8863}"/>
            </c:ext>
          </c:extLst>
        </c:ser>
        <c:ser>
          <c:idx val="7"/>
          <c:order val="7"/>
          <c:tx>
            <c:strRef>
              <c:f>'Volatility Surface'!$AE$4</c:f>
              <c:strCache>
                <c:ptCount val="1"/>
                <c:pt idx="0">
                  <c:v>260</c:v>
                </c:pt>
              </c:strCache>
            </c:strRef>
          </c:tx>
          <c:spPr>
            <a:ln w="9525" cap="rnd">
              <a:solidFill>
                <a:schemeClr val="accent2">
                  <a:lumMod val="60000"/>
                </a:schemeClr>
              </a:solidFill>
              <a:round/>
            </a:ln>
            <a:effectLst>
              <a:outerShdw blurRad="57150" dist="19050" dir="5400000" algn="ctr" rotWithShape="0">
                <a:srgbClr val="000000">
                  <a:alpha val="63000"/>
                </a:srgbClr>
              </a:outerShdw>
            </a:effectLst>
          </c:spPr>
          <c:marker>
            <c:symbol val="none"/>
          </c:marker>
          <c:xVal>
            <c:numRef>
              <c:f>'Volatility Surface'!$W$5:$W$14</c:f>
              <c:numCache>
                <c:formatCode>General</c:formatCode>
                <c:ptCount val="10"/>
                <c:pt idx="0">
                  <c:v>0.1</c:v>
                </c:pt>
                <c:pt idx="1">
                  <c:v>0.2</c:v>
                </c:pt>
                <c:pt idx="2">
                  <c:v>0.3</c:v>
                </c:pt>
                <c:pt idx="3">
                  <c:v>0.4</c:v>
                </c:pt>
                <c:pt idx="4">
                  <c:v>0.5</c:v>
                </c:pt>
                <c:pt idx="5">
                  <c:v>0.6</c:v>
                </c:pt>
                <c:pt idx="6">
                  <c:v>0.7</c:v>
                </c:pt>
                <c:pt idx="7">
                  <c:v>0.8</c:v>
                </c:pt>
                <c:pt idx="8">
                  <c:v>0.9</c:v>
                </c:pt>
                <c:pt idx="9">
                  <c:v>1</c:v>
                </c:pt>
              </c:numCache>
            </c:numRef>
          </c:xVal>
          <c:yVal>
            <c:numRef>
              <c:f>'Volatility Surface'!$AE$5:$AE$14</c:f>
              <c:numCache>
                <c:formatCode>General</c:formatCode>
                <c:ptCount val="10"/>
                <c:pt idx="0">
                  <c:v>0.20928209201704967</c:v>
                </c:pt>
                <c:pt idx="1">
                  <c:v>0.21114838603908037</c:v>
                </c:pt>
                <c:pt idx="2">
                  <c:v>0.21537265657671728</c:v>
                </c:pt>
                <c:pt idx="3">
                  <c:v>0.22195490362996034</c:v>
                </c:pt>
                <c:pt idx="4">
                  <c:v>0.2308951271988097</c:v>
                </c:pt>
                <c:pt idx="5">
                  <c:v>0.2421933272832652</c:v>
                </c:pt>
                <c:pt idx="6">
                  <c:v>0.25584950388332689</c:v>
                </c:pt>
                <c:pt idx="7">
                  <c:v>0.27186365699899473</c:v>
                </c:pt>
                <c:pt idx="8">
                  <c:v>0.29023578663026894</c:v>
                </c:pt>
                <c:pt idx="9">
                  <c:v>0.3109658927771492</c:v>
                </c:pt>
              </c:numCache>
            </c:numRef>
          </c:yVal>
          <c:smooth val="0"/>
          <c:extLst>
            <c:ext xmlns:c16="http://schemas.microsoft.com/office/drawing/2014/chart" uri="{C3380CC4-5D6E-409C-BE32-E72D297353CC}">
              <c16:uniqueId val="{00000007-43AA-41BB-9C6C-E1BBBF7B8863}"/>
            </c:ext>
          </c:extLst>
        </c:ser>
        <c:dLbls>
          <c:showLegendKey val="0"/>
          <c:showVal val="0"/>
          <c:showCatName val="0"/>
          <c:showSerName val="0"/>
          <c:showPercent val="0"/>
          <c:showBubbleSize val="0"/>
        </c:dLbls>
        <c:axId val="532970640"/>
        <c:axId val="532971120"/>
      </c:scatterChart>
      <c:valAx>
        <c:axId val="532970640"/>
        <c:scaling>
          <c:orientation val="minMax"/>
          <c:max val="1.1000000000000001"/>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971120"/>
        <c:crosses val="autoZero"/>
        <c:crossBetween val="midCat"/>
      </c:valAx>
      <c:valAx>
        <c:axId val="532971120"/>
        <c:scaling>
          <c:orientation val="minMax"/>
          <c:max val="0.4"/>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970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Current Stock Price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'CA2 (Q2)(S)'!$G$6:$G$25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152</c:v>
                </c:pt>
                <c:pt idx="15">
                  <c:v>160</c:v>
                </c:pt>
                <c:pt idx="16">
                  <c:v>170</c:v>
                </c:pt>
                <c:pt idx="17">
                  <c:v>180</c:v>
                </c:pt>
                <c:pt idx="18">
                  <c:v>190</c:v>
                </c:pt>
                <c:pt idx="19">
                  <c:v>200</c:v>
                </c:pt>
              </c:numCache>
            </c:numRef>
          </c:xVal>
          <c:yVal>
            <c:numRef>
              <c:f>'CA2 (Q2)(S)'!$H$6:$H$25</c:f>
              <c:numCache>
                <c:formatCode>General</c:formatCode>
                <c:ptCount val="20"/>
                <c:pt idx="0">
                  <c:v>8.5861489442869577E-3</c:v>
                </c:pt>
                <c:pt idx="1">
                  <c:v>0.29593962533019452</c:v>
                </c:pt>
                <c:pt idx="2">
                  <c:v>1.4040470539021594</c:v>
                </c:pt>
                <c:pt idx="3">
                  <c:v>3.4997438512136472</c:v>
                </c:pt>
                <c:pt idx="4">
                  <c:v>6.3823825926554383</c:v>
                </c:pt>
                <c:pt idx="5">
                  <c:v>9.8959146825367039</c:v>
                </c:pt>
                <c:pt idx="6">
                  <c:v>13.822941665821897</c:v>
                </c:pt>
                <c:pt idx="7">
                  <c:v>18.143391868428218</c:v>
                </c:pt>
                <c:pt idx="8">
                  <c:v>22.718768515250172</c:v>
                </c:pt>
                <c:pt idx="9">
                  <c:v>27.867532105483939</c:v>
                </c:pt>
                <c:pt idx="10">
                  <c:v>33.379342211961863</c:v>
                </c:pt>
                <c:pt idx="11">
                  <c:v>39.472639240359818</c:v>
                </c:pt>
                <c:pt idx="12">
                  <c:v>46.32612951483673</c:v>
                </c:pt>
                <c:pt idx="13">
                  <c:v>53.343850045806107</c:v>
                </c:pt>
                <c:pt idx="14">
                  <c:v>62.784694490529894</c:v>
                </c:pt>
                <c:pt idx="15">
                  <c:v>69.469930368429658</c:v>
                </c:pt>
                <c:pt idx="16">
                  <c:v>78.162531124246627</c:v>
                </c:pt>
                <c:pt idx="17">
                  <c:v>86.490988079684215</c:v>
                </c:pt>
                <c:pt idx="18">
                  <c:v>95.054398873334932</c:v>
                </c:pt>
                <c:pt idx="19">
                  <c:v>103.9837878549781</c:v>
                </c:pt>
              </c:numCache>
            </c:numRef>
          </c:yVal>
          <c:smooth val="1"/>
          <c:extLst>
            <c:ext xmlns:c16="http://schemas.microsoft.com/office/drawing/2014/chart" uri="{C3380CC4-5D6E-409C-BE32-E72D297353CC}">
              <c16:uniqueId val="{00000000-EE07-46B5-9E1E-228E8AC5666E}"/>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Sigma</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sigma!$G$6:$G$25</c:f>
              <c:numCache>
                <c:formatCode>General</c:formatCode>
                <c:ptCount val="20"/>
                <c:pt idx="0">
                  <c:v>0.1</c:v>
                </c:pt>
                <c:pt idx="1">
                  <c:v>0.2</c:v>
                </c:pt>
                <c:pt idx="2">
                  <c:v>0.3</c:v>
                </c:pt>
                <c:pt idx="3">
                  <c:v>0.4</c:v>
                </c:pt>
                <c:pt idx="4">
                  <c:v>0.5</c:v>
                </c:pt>
                <c:pt idx="5">
                  <c:v>0.6</c:v>
                </c:pt>
                <c:pt idx="6">
                  <c:v>0.7</c:v>
                </c:pt>
                <c:pt idx="7">
                  <c:v>0.8</c:v>
                </c:pt>
                <c:pt idx="8">
                  <c:v>0.9</c:v>
                </c:pt>
                <c:pt idx="9">
                  <c:v>1</c:v>
                </c:pt>
              </c:numCache>
            </c:numRef>
          </c:xVal>
          <c:yVal>
            <c:numRef>
              <c:f>sigma!$H$6:$H$25</c:f>
              <c:numCache>
                <c:formatCode>General</c:formatCode>
                <c:ptCount val="20"/>
                <c:pt idx="0">
                  <c:v>26.994158903218082</c:v>
                </c:pt>
                <c:pt idx="1">
                  <c:v>27.867532105483939</c:v>
                </c:pt>
                <c:pt idx="2">
                  <c:v>31.544122596859115</c:v>
                </c:pt>
                <c:pt idx="3">
                  <c:v>35.50029757808619</c:v>
                </c:pt>
                <c:pt idx="4">
                  <c:v>39.831192793375294</c:v>
                </c:pt>
                <c:pt idx="5">
                  <c:v>43.707698874478574</c:v>
                </c:pt>
                <c:pt idx="6">
                  <c:v>47.127703358395188</c:v>
                </c:pt>
                <c:pt idx="7">
                  <c:v>51.132905115052708</c:v>
                </c:pt>
                <c:pt idx="8">
                  <c:v>54.478696956128893</c:v>
                </c:pt>
                <c:pt idx="9">
                  <c:v>58.056391774034594</c:v>
                </c:pt>
              </c:numCache>
            </c:numRef>
          </c:yVal>
          <c:smooth val="1"/>
          <c:extLst>
            <c:ext xmlns:c16="http://schemas.microsoft.com/office/drawing/2014/chart" uri="{C3380CC4-5D6E-409C-BE32-E72D297353CC}">
              <c16:uniqueId val="{00000000-33A8-42EA-91FB-BAEE946F0907}"/>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Maturity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M!$G$6:$G$25</c:f>
              <c:numCache>
                <c:formatCode>General</c:formatCode>
                <c:ptCount val="20"/>
                <c:pt idx="0">
                  <c:v>2</c:v>
                </c:pt>
                <c:pt idx="1">
                  <c:v>4</c:v>
                </c:pt>
                <c:pt idx="2">
                  <c:v>6</c:v>
                </c:pt>
                <c:pt idx="3">
                  <c:v>8</c:v>
                </c:pt>
                <c:pt idx="4">
                  <c:v>10</c:v>
                </c:pt>
                <c:pt idx="5">
                  <c:v>12</c:v>
                </c:pt>
                <c:pt idx="6">
                  <c:v>14</c:v>
                </c:pt>
                <c:pt idx="7">
                  <c:v>16</c:v>
                </c:pt>
                <c:pt idx="8">
                  <c:v>18</c:v>
                </c:pt>
              </c:numCache>
            </c:numRef>
          </c:xVal>
          <c:yVal>
            <c:numRef>
              <c:f>M!$H$6:$H$25</c:f>
              <c:numCache>
                <c:formatCode>General</c:formatCode>
                <c:ptCount val="20"/>
                <c:pt idx="0">
                  <c:v>35.006577431626461</c:v>
                </c:pt>
                <c:pt idx="1">
                  <c:v>40.967025208319406</c:v>
                </c:pt>
                <c:pt idx="2">
                  <c:v>41.437317544296782</c:v>
                </c:pt>
                <c:pt idx="3">
                  <c:v>41.471787264607059</c:v>
                </c:pt>
                <c:pt idx="4">
                  <c:v>41.542567520830232</c:v>
                </c:pt>
                <c:pt idx="5">
                  <c:v>41.546092979479113</c:v>
                </c:pt>
                <c:pt idx="6">
                  <c:v>41.520041495472974</c:v>
                </c:pt>
                <c:pt idx="7">
                  <c:v>41.512335430932907</c:v>
                </c:pt>
                <c:pt idx="8">
                  <c:v>41.520490300902978</c:v>
                </c:pt>
              </c:numCache>
            </c:numRef>
          </c:yVal>
          <c:smooth val="1"/>
          <c:extLst>
            <c:ext xmlns:c16="http://schemas.microsoft.com/office/drawing/2014/chart" uri="{C3380CC4-5D6E-409C-BE32-E72D297353CC}">
              <c16:uniqueId val="{00000000-E557-4912-862E-C108F2E3AC14}"/>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Risk Free Rates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I!$G$6:$G$25</c:f>
              <c:numCache>
                <c:formatCode>General</c:formatCode>
                <c:ptCount val="20"/>
                <c:pt idx="0">
                  <c:v>0.01</c:v>
                </c:pt>
                <c:pt idx="1">
                  <c:v>0.02</c:v>
                </c:pt>
                <c:pt idx="2">
                  <c:v>0.03</c:v>
                </c:pt>
                <c:pt idx="3">
                  <c:v>0.04</c:v>
                </c:pt>
                <c:pt idx="4">
                  <c:v>0.05</c:v>
                </c:pt>
                <c:pt idx="5">
                  <c:v>0.06</c:v>
                </c:pt>
                <c:pt idx="6">
                  <c:v>7.0000000000000007E-2</c:v>
                </c:pt>
                <c:pt idx="7">
                  <c:v>0.08</c:v>
                </c:pt>
                <c:pt idx="8">
                  <c:v>0.09</c:v>
                </c:pt>
                <c:pt idx="9">
                  <c:v>0.1</c:v>
                </c:pt>
              </c:numCache>
            </c:numRef>
          </c:xVal>
          <c:yVal>
            <c:numRef>
              <c:f>I!$H$6:$H$25</c:f>
              <c:numCache>
                <c:formatCode>General</c:formatCode>
                <c:ptCount val="20"/>
                <c:pt idx="0">
                  <c:v>21.049996343835321</c:v>
                </c:pt>
                <c:pt idx="1">
                  <c:v>22.609763632509427</c:v>
                </c:pt>
                <c:pt idx="2">
                  <c:v>24.082034420223419</c:v>
                </c:pt>
                <c:pt idx="3">
                  <c:v>25.452877046053196</c:v>
                </c:pt>
                <c:pt idx="4">
                  <c:v>26.714105041139767</c:v>
                </c:pt>
                <c:pt idx="5">
                  <c:v>27.863249103254862</c:v>
                </c:pt>
                <c:pt idx="6">
                  <c:v>28.903098042769642</c:v>
                </c:pt>
                <c:pt idx="7">
                  <c:v>29.840895681679786</c:v>
                </c:pt>
                <c:pt idx="8">
                  <c:v>30.687309836879795</c:v>
                </c:pt>
                <c:pt idx="9">
                  <c:v>31.455300354488422</c:v>
                </c:pt>
              </c:numCache>
            </c:numRef>
          </c:yVal>
          <c:smooth val="1"/>
          <c:extLst>
            <c:ext xmlns:c16="http://schemas.microsoft.com/office/drawing/2014/chart" uri="{C3380CC4-5D6E-409C-BE32-E72D297353CC}">
              <c16:uniqueId val="{00000000-7B3A-4CB3-97A3-B1F616A27A8A}"/>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Vesting</a:t>
            </a:r>
          </a:p>
        </c:rich>
      </c:tx>
      <c:layout>
        <c:manualLayout>
          <c:xMode val="edge"/>
          <c:yMode val="edge"/>
          <c:x val="0.34186111111111106"/>
          <c:y val="3.240740740740740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Vesting!$G$6:$G$25</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numCache>
            </c:numRef>
          </c:xVal>
          <c:yVal>
            <c:numRef>
              <c:f>Vesting!$H$6:$H$25</c:f>
              <c:numCache>
                <c:formatCode>General</c:formatCode>
                <c:ptCount val="20"/>
                <c:pt idx="0">
                  <c:v>27.114697899473295</c:v>
                </c:pt>
                <c:pt idx="1">
                  <c:v>27.867532105483939</c:v>
                </c:pt>
                <c:pt idx="2">
                  <c:v>28.967346204599842</c:v>
                </c:pt>
                <c:pt idx="3">
                  <c:v>30.075862551267438</c:v>
                </c:pt>
                <c:pt idx="4">
                  <c:v>31.061637544932196</c:v>
                </c:pt>
                <c:pt idx="5">
                  <c:v>31.871241556203046</c:v>
                </c:pt>
                <c:pt idx="6">
                  <c:v>32.482711469987393</c:v>
                </c:pt>
                <c:pt idx="7">
                  <c:v>32.885578428093872</c:v>
                </c:pt>
                <c:pt idx="8">
                  <c:v>33.068496507967978</c:v>
                </c:pt>
                <c:pt idx="9">
                  <c:v>1.5053394916032798</c:v>
                </c:pt>
                <c:pt idx="10">
                  <c:v>1.5053394916032798</c:v>
                </c:pt>
                <c:pt idx="11">
                  <c:v>1.5053394916032798</c:v>
                </c:pt>
              </c:numCache>
            </c:numRef>
          </c:yVal>
          <c:smooth val="1"/>
          <c:extLst>
            <c:ext xmlns:c16="http://schemas.microsoft.com/office/drawing/2014/chart" uri="{C3380CC4-5D6E-409C-BE32-E72D297353CC}">
              <c16:uniqueId val="{00000000-4066-416B-8CA4-D228F5543211}"/>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Exercise Price (X)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'Exercise P'!$G$6:$G$25</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xVal>
          <c:yVal>
            <c:numRef>
              <c:f>'Exercise P'!$H$6:$H$25</c:f>
              <c:numCache>
                <c:formatCode>General</c:formatCode>
                <c:ptCount val="20"/>
                <c:pt idx="0">
                  <c:v>84.117753010233329</c:v>
                </c:pt>
                <c:pt idx="1">
                  <c:v>75.849052320014437</c:v>
                </c:pt>
                <c:pt idx="2">
                  <c:v>67.721907917016679</c:v>
                </c:pt>
                <c:pt idx="3">
                  <c:v>59.626223099949968</c:v>
                </c:pt>
                <c:pt idx="4">
                  <c:v>51.882054698323685</c:v>
                </c:pt>
                <c:pt idx="5">
                  <c:v>45.006459018695502</c:v>
                </c:pt>
                <c:pt idx="6">
                  <c:v>38.843764699967281</c:v>
                </c:pt>
                <c:pt idx="7">
                  <c:v>34.236223122546633</c:v>
                </c:pt>
                <c:pt idx="8">
                  <c:v>30.710048340535124</c:v>
                </c:pt>
                <c:pt idx="9">
                  <c:v>27.871510946283109</c:v>
                </c:pt>
                <c:pt idx="10">
                  <c:v>25.537659875387043</c:v>
                </c:pt>
                <c:pt idx="11">
                  <c:v>23.581207297970121</c:v>
                </c:pt>
                <c:pt idx="12">
                  <c:v>21.825635129475675</c:v>
                </c:pt>
                <c:pt idx="13">
                  <c:v>20.179208395022478</c:v>
                </c:pt>
                <c:pt idx="14">
                  <c:v>18.737403939279243</c:v>
                </c:pt>
                <c:pt idx="15">
                  <c:v>17.376352437679842</c:v>
                </c:pt>
                <c:pt idx="16">
                  <c:v>16.084526734525266</c:v>
                </c:pt>
                <c:pt idx="17">
                  <c:v>14.901150994306892</c:v>
                </c:pt>
                <c:pt idx="18">
                  <c:v>13.794952681443032</c:v>
                </c:pt>
                <c:pt idx="19">
                  <c:v>12.781742447167128</c:v>
                </c:pt>
              </c:numCache>
            </c:numRef>
          </c:yVal>
          <c:smooth val="1"/>
          <c:extLst>
            <c:ext xmlns:c16="http://schemas.microsoft.com/office/drawing/2014/chart" uri="{C3380CC4-5D6E-409C-BE32-E72D297353CC}">
              <c16:uniqueId val="{00000000-1A2C-43C9-A676-EE74EA4BECB7}"/>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T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T!$G$6:$G$25</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numCache>
            </c:numRef>
          </c:xVal>
          <c:yVal>
            <c:numRef>
              <c:f>T!$H$6:$H$25</c:f>
              <c:numCache>
                <c:formatCode>General</c:formatCode>
                <c:ptCount val="20"/>
                <c:pt idx="0">
                  <c:v>8.3367171551189632</c:v>
                </c:pt>
                <c:pt idx="1">
                  <c:v>7.5452340686973844</c:v>
                </c:pt>
                <c:pt idx="2">
                  <c:v>19.581200960870287</c:v>
                </c:pt>
                <c:pt idx="3">
                  <c:v>22.075689093063904</c:v>
                </c:pt>
                <c:pt idx="4">
                  <c:v>23.88973961603693</c:v>
                </c:pt>
                <c:pt idx="5">
                  <c:v>25.155829300512142</c:v>
                </c:pt>
                <c:pt idx="6">
                  <c:v>26.103457716053882</c:v>
                </c:pt>
                <c:pt idx="7">
                  <c:v>26.842741342643226</c:v>
                </c:pt>
                <c:pt idx="8">
                  <c:v>27.437233396043307</c:v>
                </c:pt>
                <c:pt idx="9">
                  <c:v>27.867532105483939</c:v>
                </c:pt>
                <c:pt idx="10">
                  <c:v>28.205377739782946</c:v>
                </c:pt>
                <c:pt idx="11">
                  <c:v>28.391044935167312</c:v>
                </c:pt>
              </c:numCache>
            </c:numRef>
          </c:yVal>
          <c:smooth val="1"/>
          <c:extLst>
            <c:ext xmlns:c16="http://schemas.microsoft.com/office/drawing/2014/chart" uri="{C3380CC4-5D6E-409C-BE32-E72D297353CC}">
              <c16:uniqueId val="{00000000-C834-43AE-B551-5D6569760610}"/>
            </c:ext>
          </c:extLst>
        </c:ser>
        <c:dLbls>
          <c:showLegendKey val="0"/>
          <c:showVal val="0"/>
          <c:showCatName val="0"/>
          <c:showSerName val="0"/>
          <c:showPercent val="0"/>
          <c:showBubbleSize val="0"/>
        </c:dLbls>
        <c:axId val="11349456"/>
        <c:axId val="11311056"/>
      </c:scatterChart>
      <c:valAx>
        <c:axId val="1134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056"/>
        <c:crosses val="autoZero"/>
        <c:crossBetween val="midCat"/>
      </c:valAx>
      <c:valAx>
        <c:axId val="11311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94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Exit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Exit!$H$8</c:f>
              <c:strCache>
                <c:ptCount val="1"/>
                <c:pt idx="0">
                  <c:v>27.86753211</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Exit!$G$9:$G$18</c:f>
              <c:numCache>
                <c:formatCode>General</c:formatCode>
                <c:ptCount val="10"/>
                <c:pt idx="0">
                  <c:v>0.01</c:v>
                </c:pt>
                <c:pt idx="1">
                  <c:v>0.02</c:v>
                </c:pt>
                <c:pt idx="2">
                  <c:v>0.03</c:v>
                </c:pt>
                <c:pt idx="3">
                  <c:v>0.04</c:v>
                </c:pt>
                <c:pt idx="4">
                  <c:v>0.05</c:v>
                </c:pt>
                <c:pt idx="5">
                  <c:v>0.06</c:v>
                </c:pt>
                <c:pt idx="6">
                  <c:v>7.0000000000000007E-2</c:v>
                </c:pt>
                <c:pt idx="7">
                  <c:v>0.08</c:v>
                </c:pt>
                <c:pt idx="8">
                  <c:v>0.09</c:v>
                </c:pt>
                <c:pt idx="9">
                  <c:v>0.1</c:v>
                </c:pt>
              </c:numCache>
            </c:numRef>
          </c:xVal>
          <c:yVal>
            <c:numRef>
              <c:f>Exit!$H$9:$H$18</c:f>
              <c:numCache>
                <c:formatCode>General</c:formatCode>
                <c:ptCount val="10"/>
                <c:pt idx="0">
                  <c:v>30.632339425406823</c:v>
                </c:pt>
                <c:pt idx="1">
                  <c:v>29.671755188802738</c:v>
                </c:pt>
                <c:pt idx="2">
                  <c:v>28.75086851919119</c:v>
                </c:pt>
                <c:pt idx="3">
                  <c:v>27.867532105483939</c:v>
                </c:pt>
                <c:pt idx="4">
                  <c:v>27.019737082150506</c:v>
                </c:pt>
                <c:pt idx="5">
                  <c:v>26.205603229661385</c:v>
                </c:pt>
                <c:pt idx="6">
                  <c:v>25.423369903639433</c:v>
                </c:pt>
                <c:pt idx="7">
                  <c:v>24.671387636980679</c:v>
                </c:pt>
                <c:pt idx="8">
                  <c:v>23.94811036354313</c:v>
                </c:pt>
                <c:pt idx="9">
                  <c:v>23.252088215999194</c:v>
                </c:pt>
              </c:numCache>
            </c:numRef>
          </c:yVal>
          <c:smooth val="1"/>
          <c:extLst>
            <c:ext xmlns:c16="http://schemas.microsoft.com/office/drawing/2014/chart" uri="{C3380CC4-5D6E-409C-BE32-E72D297353CC}">
              <c16:uniqueId val="{00000000-2848-41E4-95C6-C3EFD1490A8B}"/>
            </c:ext>
          </c:extLst>
        </c:ser>
        <c:dLbls>
          <c:showLegendKey val="0"/>
          <c:showVal val="0"/>
          <c:showCatName val="0"/>
          <c:showSerName val="0"/>
          <c:showPercent val="0"/>
          <c:showBubbleSize val="0"/>
        </c:dLbls>
        <c:axId val="408990128"/>
        <c:axId val="409003088"/>
      </c:scatterChart>
      <c:valAx>
        <c:axId val="4089901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003088"/>
        <c:crosses val="autoZero"/>
        <c:crossBetween val="midCat"/>
      </c:valAx>
      <c:valAx>
        <c:axId val="409003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901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ESO vs 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n!$I$6</c:f>
              <c:strCache>
                <c:ptCount val="1"/>
                <c:pt idx="0">
                  <c:v>27.86753211</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n!$H$7:$H$17</c:f>
              <c:numCache>
                <c:formatCode>General</c:formatCode>
                <c:ptCount val="11"/>
                <c:pt idx="0">
                  <c:v>10</c:v>
                </c:pt>
                <c:pt idx="1">
                  <c:v>20</c:v>
                </c:pt>
                <c:pt idx="2">
                  <c:v>30</c:v>
                </c:pt>
                <c:pt idx="3">
                  <c:v>40</c:v>
                </c:pt>
                <c:pt idx="4">
                  <c:v>50</c:v>
                </c:pt>
                <c:pt idx="5">
                  <c:v>60</c:v>
                </c:pt>
                <c:pt idx="6">
                  <c:v>70</c:v>
                </c:pt>
                <c:pt idx="7">
                  <c:v>80</c:v>
                </c:pt>
                <c:pt idx="8">
                  <c:v>90</c:v>
                </c:pt>
                <c:pt idx="9">
                  <c:v>100</c:v>
                </c:pt>
                <c:pt idx="10">
                  <c:v>110</c:v>
                </c:pt>
              </c:numCache>
            </c:numRef>
          </c:xVal>
          <c:yVal>
            <c:numRef>
              <c:f>n!$I$7:$I$17</c:f>
              <c:numCache>
                <c:formatCode>General</c:formatCode>
                <c:ptCount val="11"/>
                <c:pt idx="0">
                  <c:v>27.889096889489405</c:v>
                </c:pt>
                <c:pt idx="1">
                  <c:v>27.889096889489405</c:v>
                </c:pt>
                <c:pt idx="2">
                  <c:v>27.718009507468185</c:v>
                </c:pt>
                <c:pt idx="3">
                  <c:v>27.863249103254862</c:v>
                </c:pt>
                <c:pt idx="4">
                  <c:v>27.863249103254862</c:v>
                </c:pt>
                <c:pt idx="5">
                  <c:v>27.823849661196938</c:v>
                </c:pt>
                <c:pt idx="6">
                  <c:v>27.823849661196938</c:v>
                </c:pt>
                <c:pt idx="7">
                  <c:v>27.823849661196938</c:v>
                </c:pt>
                <c:pt idx="8">
                  <c:v>27.867532105483939</c:v>
                </c:pt>
                <c:pt idx="9">
                  <c:v>27.867532105483939</c:v>
                </c:pt>
                <c:pt idx="10">
                  <c:v>27.867532105483939</c:v>
                </c:pt>
              </c:numCache>
            </c:numRef>
          </c:yVal>
          <c:smooth val="1"/>
          <c:extLst>
            <c:ext xmlns:c16="http://schemas.microsoft.com/office/drawing/2014/chart" uri="{C3380CC4-5D6E-409C-BE32-E72D297353CC}">
              <c16:uniqueId val="{00000000-6488-485B-8CF4-FBBF0166A796}"/>
            </c:ext>
          </c:extLst>
        </c:ser>
        <c:dLbls>
          <c:showLegendKey val="0"/>
          <c:showVal val="0"/>
          <c:showCatName val="0"/>
          <c:showSerName val="0"/>
          <c:showPercent val="0"/>
          <c:showBubbleSize val="0"/>
        </c:dLbls>
        <c:axId val="2033428656"/>
        <c:axId val="2033426256"/>
      </c:scatterChart>
      <c:valAx>
        <c:axId val="2033428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426256"/>
        <c:crosses val="autoZero"/>
        <c:crossBetween val="midCat"/>
      </c:valAx>
      <c:valAx>
        <c:axId val="2033426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4286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ESO</a:t>
            </a:r>
            <a:r>
              <a:rPr lang="en-IN" baseline="0"/>
              <a:t> vs Div</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smoothMarker"/>
        <c:varyColors val="0"/>
        <c:ser>
          <c:idx val="0"/>
          <c:order val="0"/>
          <c:tx>
            <c:strRef>
              <c:f>div!$H$5</c:f>
              <c:strCache>
                <c:ptCount val="1"/>
                <c:pt idx="0">
                  <c:v>27.86753211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div!$G$6:$G$16</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xVal>
          <c:yVal>
            <c:numRef>
              <c:f>div!$H$6:$H$16</c:f>
              <c:numCache>
                <c:formatCode>General</c:formatCode>
                <c:ptCount val="11"/>
                <c:pt idx="0">
                  <c:v>27.867532105483939</c:v>
                </c:pt>
                <c:pt idx="1">
                  <c:v>7.8625784766944218E-5</c:v>
                </c:pt>
                <c:pt idx="2">
                  <c:v>1.0916033657853224E+44</c:v>
                </c:pt>
                <c:pt idx="3">
                  <c:v>2.2918811514516283E+65</c:v>
                </c:pt>
                <c:pt idx="4">
                  <c:v>1.0355804785839072E+79</c:v>
                </c:pt>
                <c:pt idx="5">
                  <c:v>8.1860841950950074E+88</c:v>
                </c:pt>
                <c:pt idx="6">
                  <c:v>3.5651376160392232E+96</c:v>
                </c:pt>
                <c:pt idx="7">
                  <c:v>4.7771720727888298E+102</c:v>
                </c:pt>
                <c:pt idx="8">
                  <c:v>5.2954597770922803E+107</c:v>
                </c:pt>
                <c:pt idx="9">
                  <c:v>9.0565225166359097E+111</c:v>
                </c:pt>
                <c:pt idx="10">
                  <c:v>3.6330457959173629E+115</c:v>
                </c:pt>
              </c:numCache>
            </c:numRef>
          </c:yVal>
          <c:smooth val="1"/>
          <c:extLst>
            <c:ext xmlns:c16="http://schemas.microsoft.com/office/drawing/2014/chart" uri="{C3380CC4-5D6E-409C-BE32-E72D297353CC}">
              <c16:uniqueId val="{00000000-64E1-4098-B42D-70AE841B384A}"/>
            </c:ext>
          </c:extLst>
        </c:ser>
        <c:dLbls>
          <c:showLegendKey val="0"/>
          <c:showVal val="0"/>
          <c:showCatName val="0"/>
          <c:showSerName val="0"/>
          <c:showPercent val="0"/>
          <c:showBubbleSize val="0"/>
        </c:dLbls>
        <c:axId val="192787343"/>
        <c:axId val="192786383"/>
      </c:scatterChart>
      <c:valAx>
        <c:axId val="1927873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86383"/>
        <c:crosses val="autoZero"/>
        <c:crossBetween val="midCat"/>
      </c:valAx>
      <c:valAx>
        <c:axId val="192786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8734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4.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6.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7.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8.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9.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0.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1.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2.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3.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4.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5.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6.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7.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8.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9.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0.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1.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10.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1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6.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chart" Target="../charts/chart34.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603250</xdr:colOff>
          <xdr:row>3</xdr:row>
          <xdr:rowOff>6350</xdr:rowOff>
        </xdr:from>
        <xdr:to>
          <xdr:col>6</xdr:col>
          <xdr:colOff>12700</xdr:colOff>
          <xdr:row>5</xdr:row>
          <xdr:rowOff>31750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2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38100</xdr:rowOff>
        </xdr:from>
        <xdr:to>
          <xdr:col>9</xdr:col>
          <xdr:colOff>38100</xdr:colOff>
          <xdr:row>5</xdr:row>
          <xdr:rowOff>63500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2 (ii)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3</xdr:row>
          <xdr:rowOff>25400</xdr:rowOff>
        </xdr:from>
        <xdr:to>
          <xdr:col>11</xdr:col>
          <xdr:colOff>596900</xdr:colOff>
          <xdr:row>5</xdr:row>
          <xdr:rowOff>82550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800" b="1" i="0" u="none" strike="noStrike" baseline="0">
                  <a:solidFill>
                    <a:srgbClr val="000000"/>
                  </a:solidFill>
                  <a:latin typeface="Calibri"/>
                  <a:ea typeface="Calibri"/>
                  <a:cs typeface="Calibri"/>
                </a:rPr>
                <a:t>2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7</xdr:row>
          <xdr:rowOff>12700</xdr:rowOff>
        </xdr:from>
        <xdr:to>
          <xdr:col>10</xdr:col>
          <xdr:colOff>0</xdr:colOff>
          <xdr:row>9</xdr:row>
          <xdr:rowOff>177800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300-0000046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390525</xdr:colOff>
      <xdr:row>14</xdr:row>
      <xdr:rowOff>12700</xdr:rowOff>
    </xdr:from>
    <xdr:to>
      <xdr:col>9</xdr:col>
      <xdr:colOff>647700</xdr:colOff>
      <xdr:row>28</xdr:row>
      <xdr:rowOff>88900</xdr:rowOff>
    </xdr:to>
    <xdr:graphicFrame macro="">
      <xdr:nvGraphicFramePr>
        <xdr:cNvPr id="2" name="Chart 1">
          <a:extLst>
            <a:ext uri="{FF2B5EF4-FFF2-40B4-BE49-F238E27FC236}">
              <a16:creationId xmlns:a16="http://schemas.microsoft.com/office/drawing/2014/main" id="{263A020F-07ED-74C2-B22E-F672A553CA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3175</xdr:colOff>
      <xdr:row>13</xdr:row>
      <xdr:rowOff>177800</xdr:rowOff>
    </xdr:from>
    <xdr:to>
      <xdr:col>19</xdr:col>
      <xdr:colOff>381000</xdr:colOff>
      <xdr:row>28</xdr:row>
      <xdr:rowOff>38100</xdr:rowOff>
    </xdr:to>
    <xdr:graphicFrame macro="">
      <xdr:nvGraphicFramePr>
        <xdr:cNvPr id="8" name="Chart 7">
          <a:extLst>
            <a:ext uri="{FF2B5EF4-FFF2-40B4-BE49-F238E27FC236}">
              <a16:creationId xmlns:a16="http://schemas.microsoft.com/office/drawing/2014/main" id="{B738ADE5-D47B-6D1C-8F71-67CB24BA8E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463550</xdr:colOff>
      <xdr:row>1</xdr:row>
      <xdr:rowOff>101600</xdr:rowOff>
    </xdr:from>
    <xdr:to>
      <xdr:col>9</xdr:col>
      <xdr:colOff>558800</xdr:colOff>
      <xdr:row>10</xdr:row>
      <xdr:rowOff>171450</xdr:rowOff>
    </xdr:to>
    <xdr:sp macro="" textlink="">
      <xdr:nvSpPr>
        <xdr:cNvPr id="9" name="Rectangle: Rounded Corners 8">
          <a:extLst>
            <a:ext uri="{FF2B5EF4-FFF2-40B4-BE49-F238E27FC236}">
              <a16:creationId xmlns:a16="http://schemas.microsoft.com/office/drawing/2014/main" id="{56D3380D-8486-4D74-BFBA-5CAA29BBD056}"/>
            </a:ext>
          </a:extLst>
        </xdr:cNvPr>
        <xdr:cNvSpPr/>
      </xdr:nvSpPr>
      <xdr:spPr>
        <a:xfrm>
          <a:off x="4425950" y="285750"/>
          <a:ext cx="2012950" cy="172720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latin typeface="Bell MT" panose="02020503060305020303" pitchFamily="18" charset="0"/>
            </a:rPr>
            <a:t>S​- Current price of the underlying asset (Stock)</a:t>
          </a:r>
        </a:p>
        <a:p>
          <a:pPr algn="l"/>
          <a:r>
            <a:rPr lang="en-IN" sz="1100">
              <a:latin typeface="Bell MT" panose="02020503060305020303" pitchFamily="18" charset="0"/>
            </a:rPr>
            <a:t>K- Strike Price</a:t>
          </a:r>
        </a:p>
        <a:p>
          <a:pPr algn="l"/>
          <a:r>
            <a:rPr lang="en-IN" sz="1100">
              <a:latin typeface="Bell MT" panose="02020503060305020303" pitchFamily="18" charset="0"/>
            </a:rPr>
            <a:t>r-</a:t>
          </a:r>
          <a:r>
            <a:rPr lang="en-IN">
              <a:latin typeface="Bell MT" panose="02020503060305020303" pitchFamily="18" charset="0"/>
            </a:rPr>
            <a:t>risk-free interest rate</a:t>
          </a:r>
        </a:p>
        <a:p>
          <a:pPr algn="l"/>
          <a:r>
            <a:rPr lang="en-IN" sz="1100">
              <a:latin typeface="Bell MT" panose="02020503060305020303" pitchFamily="18" charset="0"/>
            </a:rPr>
            <a:t>Sigma(</a:t>
          </a:r>
          <a:r>
            <a:rPr lang="el-GR"/>
            <a:t>σ</a:t>
          </a:r>
          <a:r>
            <a:rPr lang="en-IN">
              <a:latin typeface="Bell MT" panose="02020503060305020303" pitchFamily="18" charset="0"/>
            </a:rPr>
            <a:t>)-volatility of the underlying asset's returns</a:t>
          </a:r>
        </a:p>
        <a:p>
          <a:pPr algn="l"/>
          <a:r>
            <a:rPr lang="en-IN" sz="1100">
              <a:latin typeface="Bell MT" panose="02020503060305020303" pitchFamily="18" charset="0"/>
            </a:rPr>
            <a:t>q-</a:t>
          </a:r>
          <a:r>
            <a:rPr lang="en-IN">
              <a:latin typeface="Bell MT" panose="02020503060305020303" pitchFamily="18" charset="0"/>
            </a:rPr>
            <a:t>continuous dividend yield of the underlying asset</a:t>
          </a:r>
        </a:p>
        <a:p>
          <a:pPr algn="l"/>
          <a:r>
            <a:rPr lang="en-IN">
              <a:latin typeface="Bell MT" panose="02020503060305020303" pitchFamily="18" charset="0"/>
            </a:rPr>
            <a:t>T-time to maturity </a:t>
          </a:r>
        </a:p>
        <a:p>
          <a:pPr algn="l"/>
          <a:endParaRPr lang="en-IN" sz="1100"/>
        </a:p>
      </xdr:txBody>
    </xdr:sp>
    <xdr:clientData/>
  </xdr:twoCellAnchor>
  <xdr:twoCellAnchor>
    <xdr:from>
      <xdr:col>5</xdr:col>
      <xdr:colOff>25400</xdr:colOff>
      <xdr:row>3</xdr:row>
      <xdr:rowOff>25400</xdr:rowOff>
    </xdr:from>
    <xdr:to>
      <xdr:col>6</xdr:col>
      <xdr:colOff>330200</xdr:colOff>
      <xdr:row>8</xdr:row>
      <xdr:rowOff>19050</xdr:rowOff>
    </xdr:to>
    <xdr:cxnSp macro="">
      <xdr:nvCxnSpPr>
        <xdr:cNvPr id="10" name="Connector: Elbow 9">
          <a:extLst>
            <a:ext uri="{FF2B5EF4-FFF2-40B4-BE49-F238E27FC236}">
              <a16:creationId xmlns:a16="http://schemas.microsoft.com/office/drawing/2014/main" id="{52039BCE-601D-4333-815D-EA6301ABBB7F}"/>
            </a:ext>
          </a:extLst>
        </xdr:cNvPr>
        <xdr:cNvCxnSpPr/>
      </xdr:nvCxnSpPr>
      <xdr:spPr>
        <a:xfrm>
          <a:off x="3378200" y="577850"/>
          <a:ext cx="914400" cy="91440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247650</xdr:colOff>
      <xdr:row>3</xdr:row>
      <xdr:rowOff>120650</xdr:rowOff>
    </xdr:from>
    <xdr:to>
      <xdr:col>16</xdr:col>
      <xdr:colOff>552449</xdr:colOff>
      <xdr:row>10</xdr:row>
      <xdr:rowOff>177532</xdr:rowOff>
    </xdr:to>
    <xdr:pic>
      <xdr:nvPicPr>
        <xdr:cNvPr id="11" name="Picture 10">
          <a:extLst>
            <a:ext uri="{FF2B5EF4-FFF2-40B4-BE49-F238E27FC236}">
              <a16:creationId xmlns:a16="http://schemas.microsoft.com/office/drawing/2014/main" id="{B4E25932-5744-4121-B889-E0B1C353F1D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48700" y="679450"/>
          <a:ext cx="2133599" cy="1352282"/>
        </a:xfrm>
        <a:prstGeom prst="rect">
          <a:avLst/>
        </a:prstGeom>
        <a:solidFill>
          <a:schemeClr val="accent4">
            <a:lumMod val="40000"/>
            <a:lumOff val="60000"/>
          </a:schemeClr>
        </a:solidFill>
      </xdr:spPr>
    </xdr:pic>
    <xdr:clientData/>
  </xdr:twoCellAnchor>
  <mc:AlternateContent xmlns:mc="http://schemas.openxmlformats.org/markup-compatibility/2006">
    <mc:Choice xmlns:a14="http://schemas.microsoft.com/office/drawing/2010/main" Requires="a14">
      <xdr:twoCellAnchor>
        <xdr:from>
          <xdr:col>0</xdr:col>
          <xdr:colOff>120650</xdr:colOff>
          <xdr:row>4</xdr:row>
          <xdr:rowOff>0</xdr:rowOff>
        </xdr:from>
        <xdr:to>
          <xdr:col>1</xdr:col>
          <xdr:colOff>381000</xdr:colOff>
          <xdr:row>8</xdr:row>
          <xdr:rowOff>50800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Back To Question2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558800</xdr:colOff>
          <xdr:row>1</xdr:row>
          <xdr:rowOff>31750</xdr:rowOff>
        </xdr:from>
        <xdr:to>
          <xdr:col>17</xdr:col>
          <xdr:colOff>558800</xdr:colOff>
          <xdr:row>6</xdr:row>
          <xdr:rowOff>69850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Back To Question 2</a:t>
              </a:r>
            </a:p>
          </xdr:txBody>
        </xdr:sp>
        <xdr:clientData fPrintsWithSheet="0"/>
      </xdr:twoCellAnchor>
    </mc:Choice>
    <mc:Fallback/>
  </mc:AlternateContent>
  <xdr:twoCellAnchor>
    <xdr:from>
      <xdr:col>1</xdr:col>
      <xdr:colOff>603250</xdr:colOff>
      <xdr:row>3</xdr:row>
      <xdr:rowOff>165100</xdr:rowOff>
    </xdr:from>
    <xdr:to>
      <xdr:col>11</xdr:col>
      <xdr:colOff>603250</xdr:colOff>
      <xdr:row>40</xdr:row>
      <xdr:rowOff>133350</xdr:rowOff>
    </xdr:to>
    <xdr:sp macro="" textlink="">
      <xdr:nvSpPr>
        <xdr:cNvPr id="2" name="Flowchart: Alternate Process 1">
          <a:extLst>
            <a:ext uri="{FF2B5EF4-FFF2-40B4-BE49-F238E27FC236}">
              <a16:creationId xmlns:a16="http://schemas.microsoft.com/office/drawing/2014/main" id="{929D0C9D-26BC-043E-CF18-3977030395F1}"/>
            </a:ext>
          </a:extLst>
        </xdr:cNvPr>
        <xdr:cNvSpPr/>
      </xdr:nvSpPr>
      <xdr:spPr>
        <a:xfrm>
          <a:off x="1212850" y="717550"/>
          <a:ext cx="6096000" cy="67818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a:t>The steepness (or "width") of a parabola is determined primarily by the </a:t>
          </a:r>
          <a:r>
            <a:rPr lang="en-IN" b="1"/>
            <a:t>coefficient of the squared term</a:t>
          </a:r>
          <a:r>
            <a:rPr lang="en-IN"/>
            <a:t> in its equation. For a general quadratic function in the form y=ax2+bx+cy = ax^2 + bx + cy=ax2+bx+c:</a:t>
          </a:r>
        </a:p>
        <a:p>
          <a:r>
            <a:rPr lang="en-IN"/>
            <a:t>The </a:t>
          </a:r>
          <a:r>
            <a:rPr lang="en-IN" b="1"/>
            <a:t>value of a</a:t>
          </a:r>
          <a:r>
            <a:rPr lang="en-IN"/>
            <a:t> (the coefficient of x2x^2x2) determines how "steep" or "wide" the parabola appears.</a:t>
          </a:r>
        </a:p>
        <a:p>
          <a:pPr lvl="1"/>
          <a:r>
            <a:rPr lang="en-IN" b="1"/>
            <a:t>If a is large (positive or negative)</a:t>
          </a:r>
          <a:r>
            <a:rPr lang="en-IN"/>
            <a:t>, the parabola is narrower, which means it is steeper.</a:t>
          </a:r>
        </a:p>
        <a:p>
          <a:pPr lvl="1"/>
          <a:r>
            <a:rPr lang="en-IN" b="1"/>
            <a:t>If a is small (closer to zero)</a:t>
          </a:r>
          <a:r>
            <a:rPr lang="en-IN"/>
            <a:t>, the parabola is wider, which means it is less steep.</a:t>
          </a:r>
        </a:p>
        <a:p>
          <a:r>
            <a:rPr lang="en-IN"/>
            <a:t>A </a:t>
          </a:r>
          <a:r>
            <a:rPr lang="en-IN" b="1"/>
            <a:t>positive a</a:t>
          </a:r>
          <a:r>
            <a:rPr lang="en-IN"/>
            <a:t> results in a parabola that opens upward, while a </a:t>
          </a:r>
          <a:r>
            <a:rPr lang="en-IN" b="1"/>
            <a:t>negative a</a:t>
          </a:r>
          <a:r>
            <a:rPr lang="en-IN" b="1" baseline="0"/>
            <a:t> </a:t>
          </a:r>
          <a:r>
            <a:rPr lang="en-IN"/>
            <a:t>results in one that opens downward.</a:t>
          </a:r>
        </a:p>
        <a:p>
          <a:r>
            <a:rPr lang="en-IN" b="1"/>
            <a:t>Steepness and Width Interpretation</a:t>
          </a:r>
        </a:p>
        <a:p>
          <a:r>
            <a:rPr lang="en-IN"/>
            <a:t>When we say the parabola is "steep," it refers to how quickly it rises or falls as we move away from the vertex (the lowest or highest point).</a:t>
          </a:r>
        </a:p>
        <a:p>
          <a:endParaRPr lang="en-IN" b="1"/>
        </a:p>
        <a:p>
          <a:r>
            <a:rPr lang="en-IN" b="1"/>
            <a:t>Time Value vs. Intrinsic Value in Parabolas (Options Pricing Context)</a:t>
          </a:r>
        </a:p>
        <a:p>
          <a:r>
            <a:rPr lang="en-IN"/>
            <a:t>In options trading, </a:t>
          </a:r>
          <a:r>
            <a:rPr lang="en-IN" b="1"/>
            <a:t>time value</a:t>
          </a:r>
          <a:r>
            <a:rPr lang="en-IN"/>
            <a:t> and </a:t>
          </a:r>
          <a:r>
            <a:rPr lang="en-IN" b="1"/>
            <a:t>intrinsic value</a:t>
          </a:r>
          <a:r>
            <a:rPr lang="en-IN"/>
            <a:t> are concepts used to understand the pricing of options, which can be visualized with parabolas:</a:t>
          </a:r>
        </a:p>
        <a:p>
          <a:r>
            <a:rPr lang="en-IN" b="1"/>
            <a:t>Intrinsic Value Parabola</a:t>
          </a:r>
          <a:r>
            <a:rPr lang="en-IN"/>
            <a:t>:</a:t>
          </a:r>
        </a:p>
        <a:p>
          <a:pPr lvl="1"/>
          <a:r>
            <a:rPr lang="en-IN" b="1"/>
            <a:t>Intrinsic value</a:t>
          </a:r>
          <a:r>
            <a:rPr lang="en-IN"/>
            <a:t> of an option is the value it would have if exercised immediately. For example, a call option’s intrinsic value is the current stock price minus the strike price (if positive); for a put option, it’s the strike price minus the stock price (if positive).</a:t>
          </a:r>
        </a:p>
        <a:p>
          <a:pPr lvl="1"/>
          <a:r>
            <a:rPr lang="en-IN"/>
            <a:t>Intrinsic value behaves linearly for options, not parabolically, because it directly depends on the difference between stock price and strike price, without factoring in time or volatility.</a:t>
          </a:r>
        </a:p>
        <a:p>
          <a:r>
            <a:rPr lang="en-IN" b="1"/>
            <a:t>Time Value Parabola</a:t>
          </a:r>
          <a:r>
            <a:rPr lang="en-IN"/>
            <a:t>:</a:t>
          </a:r>
        </a:p>
        <a:p>
          <a:pPr lvl="1"/>
          <a:r>
            <a:rPr lang="en-IN" b="1"/>
            <a:t>Time value</a:t>
          </a:r>
          <a:r>
            <a:rPr lang="en-IN"/>
            <a:t> reflects the additional premium due to the time remaining until expiration. Time value decreases as expiration approaches and depends heavily on factors like volatility.</a:t>
          </a:r>
        </a:p>
        <a:p>
          <a:pPr lvl="1"/>
          <a:r>
            <a:rPr lang="en-IN"/>
            <a:t>For at-the-money options, the time value is at its highest, creating a parabolic shape in an options pricing model, with time value diminishing as options move deeper in-the-money or out-of-the-money.</a:t>
          </a:r>
        </a:p>
        <a:p>
          <a:r>
            <a:rPr lang="en-IN"/>
            <a:t>The time value is effectively “parabolic” because it reaches a peak when the option is at-the-money (or very close) and gradually diminishes symmetrically as we move away from this point.</a:t>
          </a:r>
        </a:p>
        <a:p>
          <a:pPr algn="l"/>
          <a:endParaRPr lang="en-IN" sz="1100" kern="1200"/>
        </a:p>
      </xdr:txBody>
    </xdr:sp>
    <xdr:clientData/>
  </xdr:twoCellAnchor>
  <xdr:twoCellAnchor>
    <xdr:from>
      <xdr:col>12</xdr:col>
      <xdr:colOff>546100</xdr:colOff>
      <xdr:row>11</xdr:row>
      <xdr:rowOff>107950</xdr:rowOff>
    </xdr:from>
    <xdr:to>
      <xdr:col>20</xdr:col>
      <xdr:colOff>381000</xdr:colOff>
      <xdr:row>28</xdr:row>
      <xdr:rowOff>88900</xdr:rowOff>
    </xdr:to>
    <xdr:sp macro="" textlink="">
      <xdr:nvSpPr>
        <xdr:cNvPr id="3" name="Oval 2">
          <a:extLst>
            <a:ext uri="{FF2B5EF4-FFF2-40B4-BE49-F238E27FC236}">
              <a16:creationId xmlns:a16="http://schemas.microsoft.com/office/drawing/2014/main" id="{BC222608-C3F3-5950-615B-E03606F08132}"/>
            </a:ext>
          </a:extLst>
        </xdr:cNvPr>
        <xdr:cNvSpPr/>
      </xdr:nvSpPr>
      <xdr:spPr>
        <a:xfrm>
          <a:off x="7861300" y="2133600"/>
          <a:ext cx="4711700" cy="3111500"/>
        </a:xfrm>
        <a:prstGeom prst="ellipse">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r>
            <a:rPr lang="en-IN"/>
            <a:t>The </a:t>
          </a:r>
          <a:r>
            <a:rPr lang="en-IN" b="1"/>
            <a:t>intrinsic value</a:t>
          </a:r>
          <a:r>
            <a:rPr lang="en-IN"/>
            <a:t> is linear and depends only on the option’s moneyness (how in or out of the money it is), while the </a:t>
          </a:r>
          <a:r>
            <a:rPr lang="en-IN" b="1"/>
            <a:t>time value</a:t>
          </a:r>
          <a:r>
            <a:rPr lang="en-IN"/>
            <a:t> creates a parabolic shape, with a peak near the at-the-money strike and diminishing as expiration approaches or as the strike moves out of the money.</a:t>
          </a:r>
        </a:p>
        <a:p>
          <a:r>
            <a:rPr lang="en-IN"/>
            <a:t>These concepts, when visualized, help traders understand how options pricing behaves and why the steepness of the time-value parabola reflects the decay in value as expiration nears.</a:t>
          </a:r>
        </a:p>
        <a:p>
          <a:pPr algn="l"/>
          <a:endParaRPr lang="en-IN"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139700</xdr:colOff>
      <xdr:row>6</xdr:row>
      <xdr:rowOff>0</xdr:rowOff>
    </xdr:from>
    <xdr:to>
      <xdr:col>9</xdr:col>
      <xdr:colOff>514350</xdr:colOff>
      <xdr:row>22</xdr:row>
      <xdr:rowOff>76200</xdr:rowOff>
    </xdr:to>
    <xdr:sp macro="" textlink="">
      <xdr:nvSpPr>
        <xdr:cNvPr id="2" name="Rectangle: Folded Corner 1">
          <a:extLst>
            <a:ext uri="{FF2B5EF4-FFF2-40B4-BE49-F238E27FC236}">
              <a16:creationId xmlns:a16="http://schemas.microsoft.com/office/drawing/2014/main" id="{3877C823-EE90-0102-4A6F-6BAD4D17639C}"/>
            </a:ext>
          </a:extLst>
        </xdr:cNvPr>
        <xdr:cNvSpPr/>
      </xdr:nvSpPr>
      <xdr:spPr>
        <a:xfrm>
          <a:off x="3797300" y="1104900"/>
          <a:ext cx="2203450" cy="3022600"/>
        </a:xfrm>
        <a:prstGeom prst="foldedCorner">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IN" sz="1800" kern="1200">
              <a:solidFill>
                <a:schemeClr val="tx1"/>
              </a:solidFill>
              <a:latin typeface="+mj-lt"/>
            </a:rPr>
            <a:t>C &amp; P vs S</a:t>
          </a:r>
        </a:p>
        <a:p>
          <a:pPr algn="ctr"/>
          <a:r>
            <a:rPr lang="en-IN" sz="1800" kern="1200">
              <a:solidFill>
                <a:schemeClr val="tx1"/>
              </a:solidFill>
              <a:latin typeface="+mj-lt"/>
            </a:rPr>
            <a:t>C &amp; P vs</a:t>
          </a:r>
          <a:r>
            <a:rPr lang="en-IN" sz="1800" kern="1200" baseline="0">
              <a:solidFill>
                <a:schemeClr val="tx1"/>
              </a:solidFill>
              <a:latin typeface="+mj-lt"/>
            </a:rPr>
            <a:t> K</a:t>
          </a:r>
        </a:p>
        <a:p>
          <a:pPr algn="ctr"/>
          <a:r>
            <a:rPr lang="en-IN" sz="1800" kern="1200" baseline="0">
              <a:solidFill>
                <a:schemeClr val="tx1"/>
              </a:solidFill>
              <a:latin typeface="+mj-lt"/>
            </a:rPr>
            <a:t>C &amp; P vs r</a:t>
          </a:r>
        </a:p>
        <a:p>
          <a:pPr algn="ctr"/>
          <a:r>
            <a:rPr lang="en-IN" sz="1800" kern="1200" baseline="0">
              <a:solidFill>
                <a:schemeClr val="tx1"/>
              </a:solidFill>
              <a:latin typeface="+mj-lt"/>
            </a:rPr>
            <a:t>C &amp; P vs sigma</a:t>
          </a:r>
        </a:p>
        <a:p>
          <a:pPr algn="ctr"/>
          <a:r>
            <a:rPr lang="en-IN" sz="1800" kern="1200" baseline="0">
              <a:solidFill>
                <a:schemeClr val="tx1"/>
              </a:solidFill>
              <a:latin typeface="+mj-lt"/>
            </a:rPr>
            <a:t>C &amp; P vs Q</a:t>
          </a:r>
        </a:p>
        <a:p>
          <a:pPr algn="ctr"/>
          <a:r>
            <a:rPr lang="en-IN" sz="1800" kern="1200" baseline="0">
              <a:solidFill>
                <a:schemeClr val="tx1"/>
              </a:solidFill>
              <a:latin typeface="+mj-lt"/>
            </a:rPr>
            <a:t>C &amp; P vs T</a:t>
          </a:r>
        </a:p>
        <a:p>
          <a:pPr algn="ctr"/>
          <a:r>
            <a:rPr lang="en-IN" sz="1800" kern="1200" baseline="0">
              <a:solidFill>
                <a:schemeClr val="tx1"/>
              </a:solidFill>
              <a:latin typeface="+mj-lt"/>
            </a:rPr>
            <a:t>C &amp; P vs S vs Sigma</a:t>
          </a:r>
        </a:p>
        <a:p>
          <a:pPr algn="ctr"/>
          <a:r>
            <a:rPr lang="en-IN" sz="1800" kern="1200" baseline="0">
              <a:solidFill>
                <a:schemeClr val="tx1"/>
              </a:solidFill>
              <a:latin typeface="+mj-lt"/>
            </a:rPr>
            <a:t>C &amp; P vs S vs T</a:t>
          </a:r>
        </a:p>
        <a:p>
          <a:pPr algn="ctr"/>
          <a:r>
            <a:rPr lang="en-IN" sz="1800" kern="1200" baseline="0">
              <a:solidFill>
                <a:schemeClr val="tx1"/>
              </a:solidFill>
              <a:latin typeface="+mj-lt"/>
            </a:rPr>
            <a:t>C &amp; P vs S vs r</a:t>
          </a:r>
          <a:endParaRPr lang="en-IN" sz="1800" kern="1200">
            <a:solidFill>
              <a:schemeClr val="tx1"/>
            </a:solidFill>
            <a:latin typeface="+mj-lt"/>
          </a:endParaRPr>
        </a:p>
      </xdr:txBody>
    </xdr:sp>
    <xdr:clientData/>
  </xdr:twoCellAnchor>
  <mc:AlternateContent xmlns:mc="http://schemas.openxmlformats.org/markup-compatibility/2006">
    <mc:Choice xmlns:a14="http://schemas.microsoft.com/office/drawing/2010/main" Requires="a14">
      <xdr:twoCellAnchor>
        <xdr:from>
          <xdr:col>11</xdr:col>
          <xdr:colOff>44450</xdr:colOff>
          <xdr:row>19</xdr:row>
          <xdr:rowOff>6350</xdr:rowOff>
        </xdr:from>
        <xdr:to>
          <xdr:col>13</xdr:col>
          <xdr:colOff>603250</xdr:colOff>
          <xdr:row>23</xdr:row>
          <xdr:rowOff>0</xdr:rowOff>
        </xdr:to>
        <xdr:sp macro="" textlink="">
          <xdr:nvSpPr>
            <xdr:cNvPr id="26638" name="Button 14" hidden="1">
              <a:extLst>
                <a:ext uri="{63B3BB69-23CF-44E3-9099-C40C66FF867C}">
                  <a14:compatExt spid="_x0000_s26638"/>
                </a:ext>
                <a:ext uri="{FF2B5EF4-FFF2-40B4-BE49-F238E27FC236}">
                  <a16:creationId xmlns:a16="http://schemas.microsoft.com/office/drawing/2014/main" id="{00000000-0008-0000-0600-00000E6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IN" sz="22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19</xdr:row>
          <xdr:rowOff>19050</xdr:rowOff>
        </xdr:from>
        <xdr:to>
          <xdr:col>4</xdr:col>
          <xdr:colOff>603250</xdr:colOff>
          <xdr:row>22</xdr:row>
          <xdr:rowOff>101600</xdr:rowOff>
        </xdr:to>
        <xdr:sp macro="" textlink="">
          <xdr:nvSpPr>
            <xdr:cNvPr id="26639" name="Button 15" hidden="1">
              <a:extLst>
                <a:ext uri="{63B3BB69-23CF-44E3-9099-C40C66FF867C}">
                  <a14:compatExt spid="_x0000_s26639"/>
                </a:ext>
                <a:ext uri="{FF2B5EF4-FFF2-40B4-BE49-F238E27FC236}">
                  <a16:creationId xmlns:a16="http://schemas.microsoft.com/office/drawing/2014/main" id="{00000000-0008-0000-0600-00000F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BACK TO QUESTION</a:t>
              </a:r>
              <a:r>
                <a:rPr lang="en-IN" sz="1100" b="0" i="0" u="none" strike="noStrike" baseline="0">
                  <a:solidFill>
                    <a:srgbClr val="000000"/>
                  </a:solidFill>
                  <a:latin typeface="Calibri"/>
                  <a:ea typeface="Calibri"/>
                  <a:cs typeface="Calibri"/>
                </a:rPr>
                <a:t>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422275</xdr:colOff>
      <xdr:row>17</xdr:row>
      <xdr:rowOff>82550</xdr:rowOff>
    </xdr:from>
    <xdr:to>
      <xdr:col>14</xdr:col>
      <xdr:colOff>342900</xdr:colOff>
      <xdr:row>32</xdr:row>
      <xdr:rowOff>82550</xdr:rowOff>
    </xdr:to>
    <xdr:graphicFrame macro="">
      <xdr:nvGraphicFramePr>
        <xdr:cNvPr id="7" name="Chart 6">
          <a:extLst>
            <a:ext uri="{FF2B5EF4-FFF2-40B4-BE49-F238E27FC236}">
              <a16:creationId xmlns:a16="http://schemas.microsoft.com/office/drawing/2014/main" id="{984F05C2-7EC8-938D-6F1D-15D254142A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260351</xdr:colOff>
      <xdr:row>4</xdr:row>
      <xdr:rowOff>31750</xdr:rowOff>
    </xdr:from>
    <xdr:to>
      <xdr:col>14</xdr:col>
      <xdr:colOff>323850</xdr:colOff>
      <xdr:row>15</xdr:row>
      <xdr:rowOff>100782</xdr:rowOff>
    </xdr:to>
    <xdr:pic>
      <xdr:nvPicPr>
        <xdr:cNvPr id="3" name="Picture 2">
          <a:extLst>
            <a:ext uri="{FF2B5EF4-FFF2-40B4-BE49-F238E27FC236}">
              <a16:creationId xmlns:a16="http://schemas.microsoft.com/office/drawing/2014/main" id="{C78DA23E-605F-895C-08E5-0F3F6D5AB887}"/>
            </a:ext>
          </a:extLst>
        </xdr:cNvPr>
        <xdr:cNvPicPr>
          <a:picLocks noChangeAspect="1"/>
        </xdr:cNvPicPr>
      </xdr:nvPicPr>
      <xdr:blipFill>
        <a:blip xmlns:r="http://schemas.openxmlformats.org/officeDocument/2006/relationships" r:embed="rId2"/>
        <a:stretch>
          <a:fillRect/>
        </a:stretch>
      </xdr:blipFill>
      <xdr:spPr>
        <a:xfrm>
          <a:off x="4578351" y="768350"/>
          <a:ext cx="4330699" cy="210103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mc:AlternateContent xmlns:mc="http://schemas.openxmlformats.org/markup-compatibility/2006">
    <mc:Choice xmlns:a14="http://schemas.microsoft.com/office/drawing/2010/main" Requires="a14">
      <xdr:twoCellAnchor>
        <xdr:from>
          <xdr:col>16</xdr:col>
          <xdr:colOff>19050</xdr:colOff>
          <xdr:row>2</xdr:row>
          <xdr:rowOff>12700</xdr:rowOff>
        </xdr:from>
        <xdr:to>
          <xdr:col>18</xdr:col>
          <xdr:colOff>146050</xdr:colOff>
          <xdr:row>5</xdr:row>
          <xdr:rowOff>120650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000" b="1" i="0" u="none" strike="noStrike" baseline="0">
                  <a:solidFill>
                    <a:srgbClr val="000000"/>
                  </a:solidFill>
                  <a:latin typeface="Calibri"/>
                  <a:ea typeface="Calibri"/>
                  <a:cs typeface="Calibri"/>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603250</xdr:colOff>
          <xdr:row>8</xdr:row>
          <xdr:rowOff>31750</xdr:rowOff>
        </xdr:from>
        <xdr:to>
          <xdr:col>18</xdr:col>
          <xdr:colOff>76200</xdr:colOff>
          <xdr:row>11</xdr:row>
          <xdr:rowOff>76200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&lt; CONTENT</a:t>
              </a:r>
            </a:p>
          </xdr:txBody>
        </xdr:sp>
        <xdr:clientData fPrintsWithSheet="0"/>
      </xdr:twoCellAnchor>
    </mc:Choice>
    <mc:Fallback/>
  </mc:AlternateContent>
  <xdr:twoCellAnchor>
    <xdr:from>
      <xdr:col>15</xdr:col>
      <xdr:colOff>215900</xdr:colOff>
      <xdr:row>13</xdr:row>
      <xdr:rowOff>0</xdr:rowOff>
    </xdr:from>
    <xdr:to>
      <xdr:col>21</xdr:col>
      <xdr:colOff>165100</xdr:colOff>
      <xdr:row>20</xdr:row>
      <xdr:rowOff>171450</xdr:rowOff>
    </xdr:to>
    <xdr:sp macro="" textlink="">
      <xdr:nvSpPr>
        <xdr:cNvPr id="2" name="TextBox 1">
          <a:extLst>
            <a:ext uri="{FF2B5EF4-FFF2-40B4-BE49-F238E27FC236}">
              <a16:creationId xmlns:a16="http://schemas.microsoft.com/office/drawing/2014/main" id="{E7F22198-06A0-BB22-2E4A-BE6D696EFE83}"/>
            </a:ext>
          </a:extLst>
        </xdr:cNvPr>
        <xdr:cNvSpPr txBox="1"/>
      </xdr:nvSpPr>
      <xdr:spPr>
        <a:xfrm>
          <a:off x="9550400" y="2400300"/>
          <a:ext cx="3606800" cy="146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Sensitivity to Current Stock Price (S0​)</a:t>
          </a:r>
        </a:p>
        <a:p>
          <a:r>
            <a:rPr lang="en-IN" b="1"/>
            <a:t>Call Option</a:t>
          </a:r>
          <a:r>
            <a:rPr lang="en-IN"/>
            <a:t>: Time value increases as S0​ approaches K, with a peak around the at-the-money point (where S0≈KS ) and then decreases as S0</a:t>
          </a:r>
          <a:r>
            <a:rPr lang="en-IN" baseline="0"/>
            <a:t> </a:t>
          </a:r>
          <a:r>
            <a:rPr lang="en-IN"/>
            <a:t>continues to move away from K (either in-the-money or out-of-the-money).</a:t>
          </a:r>
        </a:p>
        <a:p>
          <a:r>
            <a:rPr lang="en-IN" b="1"/>
            <a:t>Put Option</a:t>
          </a:r>
          <a:r>
            <a:rPr lang="en-IN"/>
            <a:t>: Similar to the call, time value increases as S0</a:t>
          </a:r>
          <a:r>
            <a:rPr lang="en-IN" baseline="0"/>
            <a:t> </a:t>
          </a:r>
          <a:r>
            <a:rPr lang="en-IN"/>
            <a:t>moves closer to K and decreases as S0​ moves further away.</a:t>
          </a:r>
        </a:p>
        <a:p>
          <a:endParaRPr lang="en-IN" sz="1100" kern="1200"/>
        </a:p>
      </xdr:txBody>
    </xdr:sp>
    <xdr:clientData/>
  </xdr:twoCellAnchor>
  <xdr:twoCellAnchor>
    <xdr:from>
      <xdr:col>16</xdr:col>
      <xdr:colOff>177800</xdr:colOff>
      <xdr:row>22</xdr:row>
      <xdr:rowOff>114300</xdr:rowOff>
    </xdr:from>
    <xdr:to>
      <xdr:col>21</xdr:col>
      <xdr:colOff>6350</xdr:colOff>
      <xdr:row>28</xdr:row>
      <xdr:rowOff>158750</xdr:rowOff>
    </xdr:to>
    <xdr:sp macro="" textlink="">
      <xdr:nvSpPr>
        <xdr:cNvPr id="4" name="Rectangle: Diagonal Corners Rounded 3">
          <a:extLst>
            <a:ext uri="{FF2B5EF4-FFF2-40B4-BE49-F238E27FC236}">
              <a16:creationId xmlns:a16="http://schemas.microsoft.com/office/drawing/2014/main" id="{756964DD-A930-F97F-0785-9C46FDCDB652}"/>
            </a:ext>
          </a:extLst>
        </xdr:cNvPr>
        <xdr:cNvSpPr/>
      </xdr:nvSpPr>
      <xdr:spPr>
        <a:xfrm>
          <a:off x="10121900" y="4171950"/>
          <a:ext cx="2876550" cy="11493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a:t>The </a:t>
          </a:r>
          <a:r>
            <a:rPr lang="en-IN" b="1"/>
            <a:t>cross shape</a:t>
          </a:r>
          <a:r>
            <a:rPr lang="en-IN"/>
            <a:t> in the graph for calls and puts with respect to S0​ is expected, as both option values respond similarly to changes in S0​, peaking when S0≈KS and diverging as S0</a:t>
          </a:r>
          <a:r>
            <a:rPr lang="en-IN" baseline="0"/>
            <a:t> </a:t>
          </a:r>
          <a:r>
            <a:rPr lang="en-IN"/>
            <a:t>moves away from K.</a:t>
          </a:r>
        </a:p>
        <a:p>
          <a:pPr algn="l"/>
          <a:endParaRPr lang="en-IN" sz="1100" kern="1200"/>
        </a:p>
      </xdr:txBody>
    </xdr:sp>
    <xdr:clientData/>
  </xdr:twoCellAnchor>
  <xdr:twoCellAnchor>
    <xdr:from>
      <xdr:col>14</xdr:col>
      <xdr:colOff>387350</xdr:colOff>
      <xdr:row>23</xdr:row>
      <xdr:rowOff>25400</xdr:rowOff>
    </xdr:from>
    <xdr:to>
      <xdr:col>16</xdr:col>
      <xdr:colOff>38100</xdr:colOff>
      <xdr:row>25</xdr:row>
      <xdr:rowOff>171450</xdr:rowOff>
    </xdr:to>
    <xdr:cxnSp macro="">
      <xdr:nvCxnSpPr>
        <xdr:cNvPr id="6" name="Connector: Elbow 5">
          <a:extLst>
            <a:ext uri="{FF2B5EF4-FFF2-40B4-BE49-F238E27FC236}">
              <a16:creationId xmlns:a16="http://schemas.microsoft.com/office/drawing/2014/main" id="{46D261B2-76A3-923B-9C10-4EFCBF19C626}"/>
            </a:ext>
          </a:extLst>
        </xdr:cNvPr>
        <xdr:cNvCxnSpPr/>
      </xdr:nvCxnSpPr>
      <xdr:spPr>
        <a:xfrm>
          <a:off x="9112250" y="4267200"/>
          <a:ext cx="869950" cy="51435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104775</xdr:colOff>
      <xdr:row>17</xdr:row>
      <xdr:rowOff>44450</xdr:rowOff>
    </xdr:from>
    <xdr:to>
      <xdr:col>15</xdr:col>
      <xdr:colOff>409575</xdr:colOff>
      <xdr:row>32</xdr:row>
      <xdr:rowOff>25400</xdr:rowOff>
    </xdr:to>
    <xdr:graphicFrame macro="">
      <xdr:nvGraphicFramePr>
        <xdr:cNvPr id="2" name="Chart 1">
          <a:extLst>
            <a:ext uri="{FF2B5EF4-FFF2-40B4-BE49-F238E27FC236}">
              <a16:creationId xmlns:a16="http://schemas.microsoft.com/office/drawing/2014/main" id="{2CE87693-0E2B-B603-61C5-3777D3272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279401</xdr:colOff>
      <xdr:row>3</xdr:row>
      <xdr:rowOff>171450</xdr:rowOff>
    </xdr:from>
    <xdr:to>
      <xdr:col>14</xdr:col>
      <xdr:colOff>410327</xdr:colOff>
      <xdr:row>15</xdr:row>
      <xdr:rowOff>89044</xdr:rowOff>
    </xdr:to>
    <xdr:pic>
      <xdr:nvPicPr>
        <xdr:cNvPr id="3" name="Picture 2">
          <a:extLst>
            <a:ext uri="{FF2B5EF4-FFF2-40B4-BE49-F238E27FC236}">
              <a16:creationId xmlns:a16="http://schemas.microsoft.com/office/drawing/2014/main" id="{6AAA96FF-3B0A-3D6A-F626-D7A1AC11732E}"/>
            </a:ext>
          </a:extLst>
        </xdr:cNvPr>
        <xdr:cNvPicPr>
          <a:picLocks noChangeAspect="1"/>
        </xdr:cNvPicPr>
      </xdr:nvPicPr>
      <xdr:blipFill>
        <a:blip xmlns:r="http://schemas.openxmlformats.org/officeDocument/2006/relationships" r:embed="rId2"/>
        <a:stretch>
          <a:fillRect/>
        </a:stretch>
      </xdr:blipFill>
      <xdr:spPr>
        <a:xfrm>
          <a:off x="4749801" y="768350"/>
          <a:ext cx="4398126" cy="213374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15</xdr:col>
      <xdr:colOff>596900</xdr:colOff>
      <xdr:row>6</xdr:row>
      <xdr:rowOff>0</xdr:rowOff>
    </xdr:from>
    <xdr:to>
      <xdr:col>20</xdr:col>
      <xdr:colOff>603250</xdr:colOff>
      <xdr:row>15</xdr:row>
      <xdr:rowOff>101600</xdr:rowOff>
    </xdr:to>
    <xdr:sp macro="" textlink="">
      <xdr:nvSpPr>
        <xdr:cNvPr id="4" name="TextBox 3">
          <a:extLst>
            <a:ext uri="{FF2B5EF4-FFF2-40B4-BE49-F238E27FC236}">
              <a16:creationId xmlns:a16="http://schemas.microsoft.com/office/drawing/2014/main" id="{CBC15224-B31A-B2D5-63BB-481462EF2FBB}"/>
            </a:ext>
          </a:extLst>
        </xdr:cNvPr>
        <xdr:cNvSpPr txBox="1"/>
      </xdr:nvSpPr>
      <xdr:spPr>
        <a:xfrm>
          <a:off x="9944100" y="1149350"/>
          <a:ext cx="3054350" cy="176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Sensitivity to Strike Price (K)</a:t>
          </a:r>
        </a:p>
        <a:p>
          <a:r>
            <a:rPr lang="en-IN" b="1"/>
            <a:t>Call Option</a:t>
          </a:r>
          <a:r>
            <a:rPr lang="en-IN"/>
            <a:t>: Higher K typically decreases the value of a call option because a higher strike means the stock price has to be higher for the option to be profitable.</a:t>
          </a:r>
        </a:p>
        <a:p>
          <a:r>
            <a:rPr lang="en-IN" b="1"/>
            <a:t>Put Option</a:t>
          </a:r>
          <a:r>
            <a:rPr lang="en-IN"/>
            <a:t>: Higher K generally increases the value of a put because a higher strike makes the put more valuable (it’s more “in-the-money” when K&gt;S0.</a:t>
          </a:r>
        </a:p>
        <a:p>
          <a:endParaRPr lang="en-IN" sz="1100" kern="1200"/>
        </a:p>
      </xdr:txBody>
    </xdr:sp>
    <xdr:clientData/>
  </xdr:twoCellAnchor>
  <xdr:twoCellAnchor>
    <xdr:from>
      <xdr:col>17</xdr:col>
      <xdr:colOff>95250</xdr:colOff>
      <xdr:row>19</xdr:row>
      <xdr:rowOff>127000</xdr:rowOff>
    </xdr:from>
    <xdr:to>
      <xdr:col>21</xdr:col>
      <xdr:colOff>501650</xdr:colOff>
      <xdr:row>25</xdr:row>
      <xdr:rowOff>158750</xdr:rowOff>
    </xdr:to>
    <xdr:sp macro="" textlink="">
      <xdr:nvSpPr>
        <xdr:cNvPr id="5" name="Rectangle: Diagonal Corners Rounded 4">
          <a:extLst>
            <a:ext uri="{FF2B5EF4-FFF2-40B4-BE49-F238E27FC236}">
              <a16:creationId xmlns:a16="http://schemas.microsoft.com/office/drawing/2014/main" id="{EA74A3E0-22D7-DFFE-0406-4C31B2EEFE69}"/>
            </a:ext>
          </a:extLst>
        </xdr:cNvPr>
        <xdr:cNvSpPr/>
      </xdr:nvSpPr>
      <xdr:spPr>
        <a:xfrm>
          <a:off x="10661650" y="3676650"/>
          <a:ext cx="2844800" cy="11366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cross shape</a:t>
          </a:r>
          <a:r>
            <a:rPr lang="en-IN"/>
            <a:t> seen in the graphs for both calls and puts indicates how they behave oppositely with respect to changes in K: call value decreases while put value increases with a higher K.</a:t>
          </a:r>
          <a:endParaRPr lang="en-IN" sz="1100" kern="1200"/>
        </a:p>
      </xdr:txBody>
    </xdr:sp>
    <xdr:clientData/>
  </xdr:twoCellAnchor>
  <xdr:twoCellAnchor>
    <xdr:from>
      <xdr:col>15</xdr:col>
      <xdr:colOff>469900</xdr:colOff>
      <xdr:row>20</xdr:row>
      <xdr:rowOff>0</xdr:rowOff>
    </xdr:from>
    <xdr:to>
      <xdr:col>17</xdr:col>
      <xdr:colOff>19050</xdr:colOff>
      <xdr:row>23</xdr:row>
      <xdr:rowOff>63500</xdr:rowOff>
    </xdr:to>
    <xdr:cxnSp macro="">
      <xdr:nvCxnSpPr>
        <xdr:cNvPr id="7" name="Connector: Elbow 6">
          <a:extLst>
            <a:ext uri="{FF2B5EF4-FFF2-40B4-BE49-F238E27FC236}">
              <a16:creationId xmlns:a16="http://schemas.microsoft.com/office/drawing/2014/main" id="{279557E4-00D9-8642-EF0D-EF4D94419361}"/>
            </a:ext>
          </a:extLst>
        </xdr:cNvPr>
        <xdr:cNvCxnSpPr/>
      </xdr:nvCxnSpPr>
      <xdr:spPr>
        <a:xfrm>
          <a:off x="9817100" y="3733800"/>
          <a:ext cx="768350" cy="61595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206375</xdr:colOff>
      <xdr:row>18</xdr:row>
      <xdr:rowOff>133350</xdr:rowOff>
    </xdr:from>
    <xdr:to>
      <xdr:col>14</xdr:col>
      <xdr:colOff>511175</xdr:colOff>
      <xdr:row>33</xdr:row>
      <xdr:rowOff>114300</xdr:rowOff>
    </xdr:to>
    <xdr:graphicFrame macro="">
      <xdr:nvGraphicFramePr>
        <xdr:cNvPr id="2" name="Chart 1">
          <a:extLst>
            <a:ext uri="{FF2B5EF4-FFF2-40B4-BE49-F238E27FC236}">
              <a16:creationId xmlns:a16="http://schemas.microsoft.com/office/drawing/2014/main" id="{AE48E382-EFD5-2056-6B67-2D96A06D7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165101</xdr:colOff>
      <xdr:row>3</xdr:row>
      <xdr:rowOff>152650</xdr:rowOff>
    </xdr:from>
    <xdr:to>
      <xdr:col>14</xdr:col>
      <xdr:colOff>450851</xdr:colOff>
      <xdr:row>15</xdr:row>
      <xdr:rowOff>145357</xdr:rowOff>
    </xdr:to>
    <xdr:pic>
      <xdr:nvPicPr>
        <xdr:cNvPr id="3" name="Picture 2">
          <a:extLst>
            <a:ext uri="{FF2B5EF4-FFF2-40B4-BE49-F238E27FC236}">
              <a16:creationId xmlns:a16="http://schemas.microsoft.com/office/drawing/2014/main" id="{3989F043-F2C1-E950-60E1-8E7BD151367E}"/>
            </a:ext>
          </a:extLst>
        </xdr:cNvPr>
        <xdr:cNvPicPr>
          <a:picLocks noChangeAspect="1"/>
        </xdr:cNvPicPr>
      </xdr:nvPicPr>
      <xdr:blipFill>
        <a:blip xmlns:r="http://schemas.openxmlformats.org/officeDocument/2006/relationships" r:embed="rId2"/>
        <a:stretch>
          <a:fillRect/>
        </a:stretch>
      </xdr:blipFill>
      <xdr:spPr>
        <a:xfrm>
          <a:off x="4679951" y="711450"/>
          <a:ext cx="4552950" cy="220885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16</xdr:col>
      <xdr:colOff>19050</xdr:colOff>
      <xdr:row>9</xdr:row>
      <xdr:rowOff>107950</xdr:rowOff>
    </xdr:from>
    <xdr:to>
      <xdr:col>21</xdr:col>
      <xdr:colOff>0</xdr:colOff>
      <xdr:row>16</xdr:row>
      <xdr:rowOff>127000</xdr:rowOff>
    </xdr:to>
    <xdr:sp macro="" textlink="">
      <xdr:nvSpPr>
        <xdr:cNvPr id="4" name="TextBox 3">
          <a:extLst>
            <a:ext uri="{FF2B5EF4-FFF2-40B4-BE49-F238E27FC236}">
              <a16:creationId xmlns:a16="http://schemas.microsoft.com/office/drawing/2014/main" id="{2DEBE296-D5C0-096E-CE55-11401910D42F}"/>
            </a:ext>
          </a:extLst>
        </xdr:cNvPr>
        <xdr:cNvSpPr txBox="1"/>
      </xdr:nvSpPr>
      <xdr:spPr>
        <a:xfrm>
          <a:off x="10020300" y="1771650"/>
          <a:ext cx="3028950" cy="1314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solidFill>
                <a:sysClr val="windowText" lastClr="000000"/>
              </a:solidFill>
            </a:rPr>
            <a:t>Sensitivity to Risk-Free Rate (r)</a:t>
          </a:r>
        </a:p>
        <a:p>
          <a:r>
            <a:rPr lang="en-IN" b="1"/>
            <a:t>Call Option</a:t>
          </a:r>
          <a:r>
            <a:rPr lang="en-IN"/>
            <a:t>: Call option values typically increase as the risk-free rate rises. A higher r lowers the present value of the strike price K, making the call more attractive.</a:t>
          </a:r>
          <a:r>
            <a:rPr lang="en-IN" b="1"/>
            <a:t>Put Option</a:t>
          </a:r>
          <a:r>
            <a:rPr lang="en-IN"/>
            <a:t>: Put option values decrease with an increasing r, as a higher risk-free rate reduces the relative value of holding a put.</a:t>
          </a:r>
          <a:endParaRPr lang="en-IN" sz="1100" kern="1200"/>
        </a:p>
      </xdr:txBody>
    </xdr:sp>
    <xdr:clientData/>
  </xdr:twoCellAnchor>
  <xdr:twoCellAnchor>
    <xdr:from>
      <xdr:col>16</xdr:col>
      <xdr:colOff>260350</xdr:colOff>
      <xdr:row>23</xdr:row>
      <xdr:rowOff>63500</xdr:rowOff>
    </xdr:from>
    <xdr:to>
      <xdr:col>20</xdr:col>
      <xdr:colOff>241300</xdr:colOff>
      <xdr:row>30</xdr:row>
      <xdr:rowOff>76200</xdr:rowOff>
    </xdr:to>
    <xdr:sp macro="" textlink="">
      <xdr:nvSpPr>
        <xdr:cNvPr id="5" name="Rectangle: Diagonal Corners Rounded 4">
          <a:extLst>
            <a:ext uri="{FF2B5EF4-FFF2-40B4-BE49-F238E27FC236}">
              <a16:creationId xmlns:a16="http://schemas.microsoft.com/office/drawing/2014/main" id="{1E69E819-AEAE-D6C6-DFCA-D9AEFE5567D0}"/>
            </a:ext>
          </a:extLst>
        </xdr:cNvPr>
        <xdr:cNvSpPr/>
      </xdr:nvSpPr>
      <xdr:spPr>
        <a:xfrm>
          <a:off x="10261600" y="4311650"/>
          <a:ext cx="2419350" cy="13017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upward straight line</a:t>
          </a:r>
          <a:r>
            <a:rPr lang="en-IN"/>
            <a:t> for the call and </a:t>
          </a:r>
          <a:r>
            <a:rPr lang="en-IN" b="1"/>
            <a:t>decreasing line for the put</a:t>
          </a:r>
          <a:r>
            <a:rPr lang="en-IN"/>
            <a:t> is consistent with theoretical expectations. As rrr rises, calls become more valuable, while puts lose value.</a:t>
          </a:r>
          <a:endParaRPr lang="en-IN" sz="1100" kern="1200"/>
        </a:p>
      </xdr:txBody>
    </xdr:sp>
    <xdr:clientData/>
  </xdr:twoCellAnchor>
  <xdr:twoCellAnchor>
    <xdr:from>
      <xdr:col>14</xdr:col>
      <xdr:colOff>520700</xdr:colOff>
      <xdr:row>23</xdr:row>
      <xdr:rowOff>50800</xdr:rowOff>
    </xdr:from>
    <xdr:to>
      <xdr:col>16</xdr:col>
      <xdr:colOff>95250</xdr:colOff>
      <xdr:row>27</xdr:row>
      <xdr:rowOff>0</xdr:rowOff>
    </xdr:to>
    <xdr:cxnSp macro="">
      <xdr:nvCxnSpPr>
        <xdr:cNvPr id="7" name="Connector: Elbow 6">
          <a:extLst>
            <a:ext uri="{FF2B5EF4-FFF2-40B4-BE49-F238E27FC236}">
              <a16:creationId xmlns:a16="http://schemas.microsoft.com/office/drawing/2014/main" id="{45259CDE-3E10-BAB9-3801-46F50ECC18D3}"/>
            </a:ext>
          </a:extLst>
        </xdr:cNvPr>
        <xdr:cNvCxnSpPr/>
      </xdr:nvCxnSpPr>
      <xdr:spPr>
        <a:xfrm>
          <a:off x="9302750" y="4298950"/>
          <a:ext cx="793750" cy="6858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212725</xdr:colOff>
      <xdr:row>17</xdr:row>
      <xdr:rowOff>88900</xdr:rowOff>
    </xdr:from>
    <xdr:to>
      <xdr:col>14</xdr:col>
      <xdr:colOff>517525</xdr:colOff>
      <xdr:row>32</xdr:row>
      <xdr:rowOff>69850</xdr:rowOff>
    </xdr:to>
    <xdr:graphicFrame macro="">
      <xdr:nvGraphicFramePr>
        <xdr:cNvPr id="2" name="Chart 1">
          <a:extLst>
            <a:ext uri="{FF2B5EF4-FFF2-40B4-BE49-F238E27FC236}">
              <a16:creationId xmlns:a16="http://schemas.microsoft.com/office/drawing/2014/main" id="{04C031C4-2398-FE2E-970D-98179351EB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469901</xdr:colOff>
      <xdr:row>4</xdr:row>
      <xdr:rowOff>12700</xdr:rowOff>
    </xdr:from>
    <xdr:to>
      <xdr:col>14</xdr:col>
      <xdr:colOff>540955</xdr:colOff>
      <xdr:row>17</xdr:row>
      <xdr:rowOff>12844</xdr:rowOff>
    </xdr:to>
    <xdr:pic>
      <xdr:nvPicPr>
        <xdr:cNvPr id="3" name="Picture 2">
          <a:extLst>
            <a:ext uri="{FF2B5EF4-FFF2-40B4-BE49-F238E27FC236}">
              <a16:creationId xmlns:a16="http://schemas.microsoft.com/office/drawing/2014/main" id="{95731605-6BC2-FAE4-3428-2F1AAF1C97D0}"/>
            </a:ext>
          </a:extLst>
        </xdr:cNvPr>
        <xdr:cNvPicPr>
          <a:picLocks noChangeAspect="1"/>
        </xdr:cNvPicPr>
      </xdr:nvPicPr>
      <xdr:blipFill>
        <a:blip xmlns:r="http://schemas.openxmlformats.org/officeDocument/2006/relationships" r:embed="rId2"/>
        <a:stretch>
          <a:fillRect/>
        </a:stretch>
      </xdr:blipFill>
      <xdr:spPr>
        <a:xfrm>
          <a:off x="4127501" y="749300"/>
          <a:ext cx="4947854" cy="240044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15</xdr:col>
      <xdr:colOff>501650</xdr:colOff>
      <xdr:row>4</xdr:row>
      <xdr:rowOff>133350</xdr:rowOff>
    </xdr:from>
    <xdr:to>
      <xdr:col>19</xdr:col>
      <xdr:colOff>158750</xdr:colOff>
      <xdr:row>13</xdr:row>
      <xdr:rowOff>114300</xdr:rowOff>
    </xdr:to>
    <xdr:sp macro="" textlink="">
      <xdr:nvSpPr>
        <xdr:cNvPr id="4" name="TextBox 3">
          <a:extLst>
            <a:ext uri="{FF2B5EF4-FFF2-40B4-BE49-F238E27FC236}">
              <a16:creationId xmlns:a16="http://schemas.microsoft.com/office/drawing/2014/main" id="{32325905-5FD9-0908-B632-0CC877945CA7}"/>
            </a:ext>
          </a:extLst>
        </xdr:cNvPr>
        <xdr:cNvSpPr txBox="1"/>
      </xdr:nvSpPr>
      <xdr:spPr>
        <a:xfrm>
          <a:off x="9785350" y="876300"/>
          <a:ext cx="2095500" cy="1644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Sensitivity to Volatility (</a:t>
          </a:r>
          <a:r>
            <a:rPr lang="el-GR" b="1"/>
            <a:t>σ</a:t>
          </a:r>
          <a:r>
            <a:rPr lang="en-IN" b="1"/>
            <a:t>)</a:t>
          </a:r>
          <a:endParaRPr lang="el-GR" b="1"/>
        </a:p>
        <a:p>
          <a:r>
            <a:rPr lang="en-IN" b="1"/>
            <a:t>Call and Put Options</a:t>
          </a:r>
          <a:r>
            <a:rPr lang="en-IN"/>
            <a:t>: Both call and put values increase as volatility (</a:t>
          </a:r>
          <a:r>
            <a:rPr lang="el-GR"/>
            <a:t>σ) </a:t>
          </a:r>
          <a:r>
            <a:rPr lang="en-IN"/>
            <a:t>increases. Higher volatility makes it more likely that the option will end up in-the-money, thereby increasing the option's time value.</a:t>
          </a:r>
        </a:p>
        <a:p>
          <a:endParaRPr lang="en-IN" sz="1100" kern="1200"/>
        </a:p>
      </xdr:txBody>
    </xdr:sp>
    <xdr:clientData/>
  </xdr:twoCellAnchor>
  <xdr:twoCellAnchor>
    <xdr:from>
      <xdr:col>16</xdr:col>
      <xdr:colOff>120650</xdr:colOff>
      <xdr:row>22</xdr:row>
      <xdr:rowOff>63500</xdr:rowOff>
    </xdr:from>
    <xdr:to>
      <xdr:col>20</xdr:col>
      <xdr:colOff>0</xdr:colOff>
      <xdr:row>29</xdr:row>
      <xdr:rowOff>57150</xdr:rowOff>
    </xdr:to>
    <xdr:sp macro="" textlink="">
      <xdr:nvSpPr>
        <xdr:cNvPr id="5" name="Rectangle: Diagonal Corners Rounded 4">
          <a:extLst>
            <a:ext uri="{FF2B5EF4-FFF2-40B4-BE49-F238E27FC236}">
              <a16:creationId xmlns:a16="http://schemas.microsoft.com/office/drawing/2014/main" id="{492C4684-6CBE-CEED-8222-0963ECD82ED7}"/>
            </a:ext>
          </a:extLst>
        </xdr:cNvPr>
        <xdr:cNvSpPr/>
      </xdr:nvSpPr>
      <xdr:spPr>
        <a:xfrm>
          <a:off x="10013950" y="4127500"/>
          <a:ext cx="2317750" cy="128270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upward slope</a:t>
          </a:r>
          <a:r>
            <a:rPr lang="en-IN"/>
            <a:t> in the graph for both calls and puts with respect to </a:t>
          </a:r>
          <a:r>
            <a:rPr lang="el-GR"/>
            <a:t>σ </a:t>
          </a:r>
          <a:r>
            <a:rPr lang="en-IN"/>
            <a:t>reflects this positive relationship, where increased volatility generally results in higher option values for both calls and puts.</a:t>
          </a:r>
          <a:endParaRPr lang="en-IN" sz="1100" kern="1200"/>
        </a:p>
      </xdr:txBody>
    </xdr:sp>
    <xdr:clientData/>
  </xdr:twoCellAnchor>
  <xdr:twoCellAnchor>
    <xdr:from>
      <xdr:col>14</xdr:col>
      <xdr:colOff>590550</xdr:colOff>
      <xdr:row>22</xdr:row>
      <xdr:rowOff>50800</xdr:rowOff>
    </xdr:from>
    <xdr:to>
      <xdr:col>16</xdr:col>
      <xdr:colOff>19050</xdr:colOff>
      <xdr:row>25</xdr:row>
      <xdr:rowOff>95250</xdr:rowOff>
    </xdr:to>
    <xdr:cxnSp macro="">
      <xdr:nvCxnSpPr>
        <xdr:cNvPr id="7" name="Connector: Elbow 6">
          <a:extLst>
            <a:ext uri="{FF2B5EF4-FFF2-40B4-BE49-F238E27FC236}">
              <a16:creationId xmlns:a16="http://schemas.microsoft.com/office/drawing/2014/main" id="{B915A52F-8F1A-578B-DEA7-B0BDA9CD72BB}"/>
            </a:ext>
          </a:extLst>
        </xdr:cNvPr>
        <xdr:cNvCxnSpPr/>
      </xdr:nvCxnSpPr>
      <xdr:spPr>
        <a:xfrm>
          <a:off x="9264650" y="4114800"/>
          <a:ext cx="647700" cy="5969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365125</xdr:colOff>
      <xdr:row>17</xdr:row>
      <xdr:rowOff>0</xdr:rowOff>
    </xdr:from>
    <xdr:to>
      <xdr:col>15</xdr:col>
      <xdr:colOff>60325</xdr:colOff>
      <xdr:row>31</xdr:row>
      <xdr:rowOff>165100</xdr:rowOff>
    </xdr:to>
    <xdr:graphicFrame macro="">
      <xdr:nvGraphicFramePr>
        <xdr:cNvPr id="2" name="Chart 1">
          <a:extLst>
            <a:ext uri="{FF2B5EF4-FFF2-40B4-BE49-F238E27FC236}">
              <a16:creationId xmlns:a16="http://schemas.microsoft.com/office/drawing/2014/main" id="{C00F6100-A75C-63EC-8DF1-41154E891F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69850</xdr:colOff>
      <xdr:row>3</xdr:row>
      <xdr:rowOff>107950</xdr:rowOff>
    </xdr:from>
    <xdr:to>
      <xdr:col>15</xdr:col>
      <xdr:colOff>127815</xdr:colOff>
      <xdr:row>16</xdr:row>
      <xdr:rowOff>101744</xdr:rowOff>
    </xdr:to>
    <xdr:pic>
      <xdr:nvPicPr>
        <xdr:cNvPr id="3" name="Picture 2">
          <a:extLst>
            <a:ext uri="{FF2B5EF4-FFF2-40B4-BE49-F238E27FC236}">
              <a16:creationId xmlns:a16="http://schemas.microsoft.com/office/drawing/2014/main" id="{25737342-F970-3653-F372-FE3445D485A6}"/>
            </a:ext>
          </a:extLst>
        </xdr:cNvPr>
        <xdr:cNvPicPr>
          <a:picLocks noChangeAspect="1"/>
        </xdr:cNvPicPr>
      </xdr:nvPicPr>
      <xdr:blipFill>
        <a:blip xmlns:r="http://schemas.openxmlformats.org/officeDocument/2006/relationships" r:embed="rId2"/>
        <a:stretch>
          <a:fillRect/>
        </a:stretch>
      </xdr:blipFill>
      <xdr:spPr>
        <a:xfrm>
          <a:off x="4337050" y="660400"/>
          <a:ext cx="4934765" cy="239409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16</xdr:col>
      <xdr:colOff>57150</xdr:colOff>
      <xdr:row>12</xdr:row>
      <xdr:rowOff>50800</xdr:rowOff>
    </xdr:from>
    <xdr:to>
      <xdr:col>20</xdr:col>
      <xdr:colOff>12700</xdr:colOff>
      <xdr:row>22</xdr:row>
      <xdr:rowOff>44450</xdr:rowOff>
    </xdr:to>
    <xdr:sp macro="" textlink="">
      <xdr:nvSpPr>
        <xdr:cNvPr id="4" name="TextBox 3">
          <a:extLst>
            <a:ext uri="{FF2B5EF4-FFF2-40B4-BE49-F238E27FC236}">
              <a16:creationId xmlns:a16="http://schemas.microsoft.com/office/drawing/2014/main" id="{60300265-655F-8B5E-5591-4F9B990AF9C8}"/>
            </a:ext>
          </a:extLst>
        </xdr:cNvPr>
        <xdr:cNvSpPr txBox="1"/>
      </xdr:nvSpPr>
      <xdr:spPr>
        <a:xfrm>
          <a:off x="9988550" y="2273300"/>
          <a:ext cx="2393950" cy="1835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Sensitivity to Dividend Yield (q)</a:t>
          </a:r>
        </a:p>
        <a:p>
          <a:r>
            <a:rPr lang="en-IN" b="1"/>
            <a:t>Call Option</a:t>
          </a:r>
          <a:r>
            <a:rPr lang="en-IN"/>
            <a:t>: Higher dividend yield q reduces the call option’s value, as it implies a lower expected price for the underlying stock (due to dividends being paid out).</a:t>
          </a:r>
        </a:p>
        <a:p>
          <a:r>
            <a:rPr lang="en-IN" b="1"/>
            <a:t>Put Option</a:t>
          </a:r>
          <a:r>
            <a:rPr lang="en-IN"/>
            <a:t>: Higher q</a:t>
          </a:r>
          <a:r>
            <a:rPr lang="en-IN" baseline="0"/>
            <a:t> </a:t>
          </a:r>
          <a:r>
            <a:rPr lang="en-IN"/>
            <a:t>increases the put option’s value, as dividends lower the expected future stock price, making a put option more valuable.</a:t>
          </a:r>
        </a:p>
        <a:p>
          <a:endParaRPr lang="en-IN" sz="1100" kern="1200"/>
        </a:p>
      </xdr:txBody>
    </xdr:sp>
    <xdr:clientData/>
  </xdr:twoCellAnchor>
  <xdr:twoCellAnchor>
    <xdr:from>
      <xdr:col>16</xdr:col>
      <xdr:colOff>482600</xdr:colOff>
      <xdr:row>23</xdr:row>
      <xdr:rowOff>95250</xdr:rowOff>
    </xdr:from>
    <xdr:to>
      <xdr:col>20</xdr:col>
      <xdr:colOff>177800</xdr:colOff>
      <xdr:row>30</xdr:row>
      <xdr:rowOff>44450</xdr:rowOff>
    </xdr:to>
    <xdr:sp macro="" textlink="">
      <xdr:nvSpPr>
        <xdr:cNvPr id="5" name="Rectangle: Diagonal Corners Rounded 4">
          <a:extLst>
            <a:ext uri="{FF2B5EF4-FFF2-40B4-BE49-F238E27FC236}">
              <a16:creationId xmlns:a16="http://schemas.microsoft.com/office/drawing/2014/main" id="{B4C20097-51CA-7EB0-C310-483A20A490F4}"/>
            </a:ext>
          </a:extLst>
        </xdr:cNvPr>
        <xdr:cNvSpPr/>
      </xdr:nvSpPr>
      <xdr:spPr>
        <a:xfrm>
          <a:off x="10414000" y="4343400"/>
          <a:ext cx="2133600" cy="12382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decreasing slope for the call and increasing slope for the put</a:t>
          </a:r>
          <a:r>
            <a:rPr lang="en-IN"/>
            <a:t> aligns with expectations. Higher dividends reduce call values and increase put values.</a:t>
          </a:r>
          <a:endParaRPr lang="en-IN" sz="1100" kern="1200"/>
        </a:p>
      </xdr:txBody>
    </xdr:sp>
    <xdr:clientData/>
  </xdr:twoCellAnchor>
  <xdr:twoCellAnchor>
    <xdr:from>
      <xdr:col>15</xdr:col>
      <xdr:colOff>88900</xdr:colOff>
      <xdr:row>23</xdr:row>
      <xdr:rowOff>50800</xdr:rowOff>
    </xdr:from>
    <xdr:to>
      <xdr:col>16</xdr:col>
      <xdr:colOff>317500</xdr:colOff>
      <xdr:row>27</xdr:row>
      <xdr:rowOff>50800</xdr:rowOff>
    </xdr:to>
    <xdr:cxnSp macro="">
      <xdr:nvCxnSpPr>
        <xdr:cNvPr id="7" name="Connector: Elbow 6">
          <a:extLst>
            <a:ext uri="{FF2B5EF4-FFF2-40B4-BE49-F238E27FC236}">
              <a16:creationId xmlns:a16="http://schemas.microsoft.com/office/drawing/2014/main" id="{B621E9BB-67DD-F9F7-423C-5BE2DF38E3EE}"/>
            </a:ext>
          </a:extLst>
        </xdr:cNvPr>
        <xdr:cNvCxnSpPr/>
      </xdr:nvCxnSpPr>
      <xdr:spPr>
        <a:xfrm>
          <a:off x="9410700" y="4298950"/>
          <a:ext cx="838200" cy="7366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123825</xdr:colOff>
      <xdr:row>16</xdr:row>
      <xdr:rowOff>95250</xdr:rowOff>
    </xdr:from>
    <xdr:to>
      <xdr:col>14</xdr:col>
      <xdr:colOff>428625</xdr:colOff>
      <xdr:row>31</xdr:row>
      <xdr:rowOff>76200</xdr:rowOff>
    </xdr:to>
    <xdr:graphicFrame macro="">
      <xdr:nvGraphicFramePr>
        <xdr:cNvPr id="2" name="Chart 1">
          <a:extLst>
            <a:ext uri="{FF2B5EF4-FFF2-40B4-BE49-F238E27FC236}">
              <a16:creationId xmlns:a16="http://schemas.microsoft.com/office/drawing/2014/main" id="{0F69E2CE-98E7-5EE2-FEDF-57871C214F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158750</xdr:colOff>
      <xdr:row>3</xdr:row>
      <xdr:rowOff>133350</xdr:rowOff>
    </xdr:from>
    <xdr:to>
      <xdr:col>14</xdr:col>
      <xdr:colOff>276587</xdr:colOff>
      <xdr:row>15</xdr:row>
      <xdr:rowOff>44594</xdr:rowOff>
    </xdr:to>
    <xdr:pic>
      <xdr:nvPicPr>
        <xdr:cNvPr id="3" name="Picture 2">
          <a:extLst>
            <a:ext uri="{FF2B5EF4-FFF2-40B4-BE49-F238E27FC236}">
              <a16:creationId xmlns:a16="http://schemas.microsoft.com/office/drawing/2014/main" id="{338B9E56-8788-9D18-322C-283B1895107F}"/>
            </a:ext>
          </a:extLst>
        </xdr:cNvPr>
        <xdr:cNvPicPr>
          <a:picLocks noChangeAspect="1"/>
        </xdr:cNvPicPr>
      </xdr:nvPicPr>
      <xdr:blipFill>
        <a:blip xmlns:r="http://schemas.openxmlformats.org/officeDocument/2006/relationships" r:embed="rId2"/>
        <a:stretch>
          <a:fillRect/>
        </a:stretch>
      </xdr:blipFill>
      <xdr:spPr>
        <a:xfrm>
          <a:off x="4552950" y="692150"/>
          <a:ext cx="4385037" cy="212739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15</xdr:col>
      <xdr:colOff>323850</xdr:colOff>
      <xdr:row>8</xdr:row>
      <xdr:rowOff>127000</xdr:rowOff>
    </xdr:from>
    <xdr:to>
      <xdr:col>20</xdr:col>
      <xdr:colOff>38100</xdr:colOff>
      <xdr:row>17</xdr:row>
      <xdr:rowOff>101600</xdr:rowOff>
    </xdr:to>
    <xdr:sp macro="" textlink="">
      <xdr:nvSpPr>
        <xdr:cNvPr id="4" name="TextBox 3">
          <a:extLst>
            <a:ext uri="{FF2B5EF4-FFF2-40B4-BE49-F238E27FC236}">
              <a16:creationId xmlns:a16="http://schemas.microsoft.com/office/drawing/2014/main" id="{EDCE04A1-2F10-6CA9-EA83-C5C94716F8F7}"/>
            </a:ext>
          </a:extLst>
        </xdr:cNvPr>
        <xdr:cNvSpPr txBox="1"/>
      </xdr:nvSpPr>
      <xdr:spPr>
        <a:xfrm>
          <a:off x="9594850" y="1606550"/>
          <a:ext cx="2762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Sensitivity to Time to Expiration (T)</a:t>
          </a:r>
        </a:p>
        <a:p>
          <a:r>
            <a:rPr lang="en-IN" b="1"/>
            <a:t>Call Option</a:t>
          </a:r>
          <a:r>
            <a:rPr lang="en-IN"/>
            <a:t>: Generally, call options increase in value with more time to expiration since there’s more time for the underlying stock to move favorably.</a:t>
          </a:r>
        </a:p>
        <a:p>
          <a:r>
            <a:rPr lang="en-IN" b="1"/>
            <a:t>Put Option</a:t>
          </a:r>
          <a:r>
            <a:rPr lang="en-IN"/>
            <a:t>: Similar to the call, the put value also tends to increase with more time to expiration.</a:t>
          </a:r>
        </a:p>
        <a:p>
          <a:endParaRPr lang="en-IN" sz="1100" kern="1200"/>
        </a:p>
      </xdr:txBody>
    </xdr:sp>
    <xdr:clientData/>
  </xdr:twoCellAnchor>
  <xdr:twoCellAnchor>
    <xdr:from>
      <xdr:col>16</xdr:col>
      <xdr:colOff>6350</xdr:colOff>
      <xdr:row>19</xdr:row>
      <xdr:rowOff>177800</xdr:rowOff>
    </xdr:from>
    <xdr:to>
      <xdr:col>19</xdr:col>
      <xdr:colOff>488950</xdr:colOff>
      <xdr:row>27</xdr:row>
      <xdr:rowOff>50800</xdr:rowOff>
    </xdr:to>
    <xdr:sp macro="" textlink="">
      <xdr:nvSpPr>
        <xdr:cNvPr id="5" name="Rectangle: Diagonal Corners Rounded 4">
          <a:extLst>
            <a:ext uri="{FF2B5EF4-FFF2-40B4-BE49-F238E27FC236}">
              <a16:creationId xmlns:a16="http://schemas.microsoft.com/office/drawing/2014/main" id="{87E2C509-B15B-8024-ED2A-6BD5CA820670}"/>
            </a:ext>
          </a:extLst>
        </xdr:cNvPr>
        <xdr:cNvSpPr/>
      </xdr:nvSpPr>
      <xdr:spPr>
        <a:xfrm>
          <a:off x="9886950" y="3689350"/>
          <a:ext cx="2311400" cy="134620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upward line</a:t>
          </a:r>
          <a:r>
            <a:rPr lang="en-IN"/>
            <a:t> observed for both options in the graph indicates a direct relationship between time to expiration and option value, showing that as T increases, so does the option time value.</a:t>
          </a:r>
          <a:endParaRPr lang="en-IN" sz="1100" kern="1200"/>
        </a:p>
      </xdr:txBody>
    </xdr:sp>
    <xdr:clientData/>
  </xdr:twoCellAnchor>
  <xdr:twoCellAnchor>
    <xdr:from>
      <xdr:col>14</xdr:col>
      <xdr:colOff>469900</xdr:colOff>
      <xdr:row>20</xdr:row>
      <xdr:rowOff>63500</xdr:rowOff>
    </xdr:from>
    <xdr:to>
      <xdr:col>15</xdr:col>
      <xdr:colOff>596900</xdr:colOff>
      <xdr:row>23</xdr:row>
      <xdr:rowOff>82550</xdr:rowOff>
    </xdr:to>
    <xdr:cxnSp macro="">
      <xdr:nvCxnSpPr>
        <xdr:cNvPr id="7" name="Connector: Elbow 6">
          <a:extLst>
            <a:ext uri="{FF2B5EF4-FFF2-40B4-BE49-F238E27FC236}">
              <a16:creationId xmlns:a16="http://schemas.microsoft.com/office/drawing/2014/main" id="{56E49C0B-D089-E8B3-C216-B4E1E717C643}"/>
            </a:ext>
          </a:extLst>
        </xdr:cNvPr>
        <xdr:cNvCxnSpPr/>
      </xdr:nvCxnSpPr>
      <xdr:spPr>
        <a:xfrm>
          <a:off x="9131300" y="3759200"/>
          <a:ext cx="736600" cy="5715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xdr:col>
      <xdr:colOff>411881</xdr:colOff>
      <xdr:row>33</xdr:row>
      <xdr:rowOff>38100</xdr:rowOff>
    </xdr:from>
    <xdr:to>
      <xdr:col>15</xdr:col>
      <xdr:colOff>452469</xdr:colOff>
      <xdr:row>45</xdr:row>
      <xdr:rowOff>121155</xdr:rowOff>
    </xdr:to>
    <xdr:pic>
      <xdr:nvPicPr>
        <xdr:cNvPr id="8" name="Picture 7">
          <a:extLst>
            <a:ext uri="{FF2B5EF4-FFF2-40B4-BE49-F238E27FC236}">
              <a16:creationId xmlns:a16="http://schemas.microsoft.com/office/drawing/2014/main" id="{1C341271-7411-9640-6B6E-D9A05E71FEB6}"/>
            </a:ext>
          </a:extLst>
        </xdr:cNvPr>
        <xdr:cNvPicPr>
          <a:picLocks noChangeAspect="1"/>
        </xdr:cNvPicPr>
      </xdr:nvPicPr>
      <xdr:blipFill>
        <a:blip xmlns:r="http://schemas.openxmlformats.org/officeDocument/2006/relationships" r:embed="rId3"/>
        <a:stretch>
          <a:fillRect/>
        </a:stretch>
      </xdr:blipFill>
      <xdr:spPr>
        <a:xfrm>
          <a:off x="4196481" y="6127750"/>
          <a:ext cx="5526988" cy="229285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17</xdr:col>
      <xdr:colOff>215900</xdr:colOff>
      <xdr:row>35</xdr:row>
      <xdr:rowOff>6350</xdr:rowOff>
    </xdr:from>
    <xdr:to>
      <xdr:col>21</xdr:col>
      <xdr:colOff>488950</xdr:colOff>
      <xdr:row>44</xdr:row>
      <xdr:rowOff>133350</xdr:rowOff>
    </xdr:to>
    <xdr:sp macro="" textlink="">
      <xdr:nvSpPr>
        <xdr:cNvPr id="9" name="Oval 8">
          <a:extLst>
            <a:ext uri="{FF2B5EF4-FFF2-40B4-BE49-F238E27FC236}">
              <a16:creationId xmlns:a16="http://schemas.microsoft.com/office/drawing/2014/main" id="{21E76677-955F-6108-289E-B39A69A248A2}"/>
            </a:ext>
          </a:extLst>
        </xdr:cNvPr>
        <xdr:cNvSpPr/>
      </xdr:nvSpPr>
      <xdr:spPr>
        <a:xfrm>
          <a:off x="10706100" y="6464300"/>
          <a:ext cx="2711450" cy="1784350"/>
        </a:xfrm>
        <a:prstGeom prst="ellipse">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000"/>
            <a:t>My observations align well with theoretical expectations from the Black-Scholes model, showing how each parameter influences call and put options in terms of time value, with both graphical and mathematical support</a:t>
          </a:r>
          <a:endParaRPr lang="en-IN" sz="1000" kern="1200">
            <a:latin typeface="+mj-lt"/>
          </a:endParaRPr>
        </a:p>
        <a:p>
          <a:pPr algn="l"/>
          <a:r>
            <a:rPr lang="en-IN" sz="1000" kern="1200">
              <a:latin typeface="+mj-lt"/>
            </a:rPr>
            <a:t> </a:t>
          </a:r>
        </a:p>
      </xdr:txBody>
    </xdr:sp>
    <xdr:clientData/>
  </xdr:twoCellAnchor>
  <xdr:twoCellAnchor>
    <xdr:from>
      <xdr:col>16</xdr:col>
      <xdr:colOff>6350</xdr:colOff>
      <xdr:row>38</xdr:row>
      <xdr:rowOff>44450</xdr:rowOff>
    </xdr:from>
    <xdr:to>
      <xdr:col>16</xdr:col>
      <xdr:colOff>603250</xdr:colOff>
      <xdr:row>40</xdr:row>
      <xdr:rowOff>177800</xdr:rowOff>
    </xdr:to>
    <xdr:sp macro="" textlink="">
      <xdr:nvSpPr>
        <xdr:cNvPr id="10" name="Arrow: Right 9">
          <a:extLst>
            <a:ext uri="{FF2B5EF4-FFF2-40B4-BE49-F238E27FC236}">
              <a16:creationId xmlns:a16="http://schemas.microsoft.com/office/drawing/2014/main" id="{59AD5055-CEC8-1487-FABA-B6793BD7608D}"/>
            </a:ext>
          </a:extLst>
        </xdr:cNvPr>
        <xdr:cNvSpPr/>
      </xdr:nvSpPr>
      <xdr:spPr>
        <a:xfrm>
          <a:off x="9886950" y="7054850"/>
          <a:ext cx="596900" cy="501650"/>
        </a:xfrm>
        <a:prstGeom prst="rightArrow">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kern="12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95251</xdr:colOff>
      <xdr:row>3</xdr:row>
      <xdr:rowOff>165100</xdr:rowOff>
    </xdr:from>
    <xdr:to>
      <xdr:col>13</xdr:col>
      <xdr:colOff>173819</xdr:colOff>
      <xdr:row>15</xdr:row>
      <xdr:rowOff>50943</xdr:rowOff>
    </xdr:to>
    <xdr:pic>
      <xdr:nvPicPr>
        <xdr:cNvPr id="2" name="Picture 1">
          <a:extLst>
            <a:ext uri="{FF2B5EF4-FFF2-40B4-BE49-F238E27FC236}">
              <a16:creationId xmlns:a16="http://schemas.microsoft.com/office/drawing/2014/main" id="{AC908991-7562-F73A-6968-627019BA049C}"/>
            </a:ext>
          </a:extLst>
        </xdr:cNvPr>
        <xdr:cNvPicPr>
          <a:picLocks noChangeAspect="1"/>
        </xdr:cNvPicPr>
      </xdr:nvPicPr>
      <xdr:blipFill>
        <a:blip xmlns:r="http://schemas.openxmlformats.org/officeDocument/2006/relationships" r:embed="rId1"/>
        <a:stretch>
          <a:fillRect/>
        </a:stretch>
      </xdr:blipFill>
      <xdr:spPr>
        <a:xfrm>
          <a:off x="3752851" y="717550"/>
          <a:ext cx="4345768" cy="2108343"/>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10</xdr:col>
      <xdr:colOff>219075</xdr:colOff>
      <xdr:row>19</xdr:row>
      <xdr:rowOff>6350</xdr:rowOff>
    </xdr:from>
    <xdr:to>
      <xdr:col>17</xdr:col>
      <xdr:colOff>523875</xdr:colOff>
      <xdr:row>33</xdr:row>
      <xdr:rowOff>171450</xdr:rowOff>
    </xdr:to>
    <xdr:graphicFrame macro="">
      <xdr:nvGraphicFramePr>
        <xdr:cNvPr id="3" name="Chart 2">
          <a:extLst>
            <a:ext uri="{FF2B5EF4-FFF2-40B4-BE49-F238E27FC236}">
              <a16:creationId xmlns:a16="http://schemas.microsoft.com/office/drawing/2014/main" id="{F63365DC-8E37-3AC3-18AE-1FDF057425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212725</xdr:colOff>
      <xdr:row>51</xdr:row>
      <xdr:rowOff>31750</xdr:rowOff>
    </xdr:from>
    <xdr:to>
      <xdr:col>17</xdr:col>
      <xdr:colOff>517525</xdr:colOff>
      <xdr:row>66</xdr:row>
      <xdr:rowOff>12700</xdr:rowOff>
    </xdr:to>
    <xdr:graphicFrame macro="">
      <xdr:nvGraphicFramePr>
        <xdr:cNvPr id="4" name="Chart 3">
          <a:extLst>
            <a:ext uri="{FF2B5EF4-FFF2-40B4-BE49-F238E27FC236}">
              <a16:creationId xmlns:a16="http://schemas.microsoft.com/office/drawing/2014/main" id="{4654E260-02D6-77D4-0384-E381842ADD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63500</xdr:colOff>
      <xdr:row>4</xdr:row>
      <xdr:rowOff>63500</xdr:rowOff>
    </xdr:from>
    <xdr:to>
      <xdr:col>17</xdr:col>
      <xdr:colOff>298450</xdr:colOff>
      <xdr:row>17</xdr:row>
      <xdr:rowOff>139700</xdr:rowOff>
    </xdr:to>
    <xdr:sp macro="" textlink="">
      <xdr:nvSpPr>
        <xdr:cNvPr id="5" name="TextBox 4">
          <a:extLst>
            <a:ext uri="{FF2B5EF4-FFF2-40B4-BE49-F238E27FC236}">
              <a16:creationId xmlns:a16="http://schemas.microsoft.com/office/drawing/2014/main" id="{085B80E6-F700-9D43-4EF2-FB4F2257A127}"/>
            </a:ext>
          </a:extLst>
        </xdr:cNvPr>
        <xdr:cNvSpPr txBox="1"/>
      </xdr:nvSpPr>
      <xdr:spPr>
        <a:xfrm>
          <a:off x="8597900" y="806450"/>
          <a:ext cx="2063750" cy="247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Effect of S</a:t>
          </a:r>
          <a:r>
            <a:rPr lang="en-IN"/>
            <a:t>: As the current stock price S</a:t>
          </a:r>
          <a:r>
            <a:rPr lang="en-IN" baseline="0"/>
            <a:t> </a:t>
          </a:r>
          <a:r>
            <a:rPr lang="en-IN"/>
            <a:t>increases, the call option's value increases. The closer S is to the strike price K, the higher the time value, peaking near S=KS</a:t>
          </a:r>
          <a:r>
            <a:rPr lang="el-GR"/>
            <a:t> </a:t>
          </a:r>
          <a:endParaRPr lang="en-IN"/>
        </a:p>
        <a:p>
          <a:r>
            <a:rPr lang="en-IN" b="1"/>
            <a:t>Effect</a:t>
          </a:r>
          <a:r>
            <a:rPr lang="en-IN" b="1" baseline="0"/>
            <a:t> of Sigma:</a:t>
          </a:r>
          <a:r>
            <a:rPr lang="en-IN"/>
            <a:t>Increased volatility</a:t>
          </a:r>
          <a:r>
            <a:rPr lang="el-GR"/>
            <a:t> </a:t>
          </a:r>
          <a:r>
            <a:rPr lang="en-IN"/>
            <a:t>raises the time value of the call option, especially around the at-the-money range. Higher volatility increases the likelihood that the option will end up in-the-money.</a:t>
          </a:r>
          <a:endParaRPr lang="en-IN" sz="1100" kern="1200"/>
        </a:p>
      </xdr:txBody>
    </xdr:sp>
    <xdr:clientData/>
  </xdr:twoCellAnchor>
  <xdr:twoCellAnchor>
    <xdr:from>
      <xdr:col>19</xdr:col>
      <xdr:colOff>285750</xdr:colOff>
      <xdr:row>21</xdr:row>
      <xdr:rowOff>88900</xdr:rowOff>
    </xdr:from>
    <xdr:to>
      <xdr:col>23</xdr:col>
      <xdr:colOff>457200</xdr:colOff>
      <xdr:row>32</xdr:row>
      <xdr:rowOff>82550</xdr:rowOff>
    </xdr:to>
    <xdr:sp macro="" textlink="">
      <xdr:nvSpPr>
        <xdr:cNvPr id="6" name="Oval 5">
          <a:extLst>
            <a:ext uri="{FF2B5EF4-FFF2-40B4-BE49-F238E27FC236}">
              <a16:creationId xmlns:a16="http://schemas.microsoft.com/office/drawing/2014/main" id="{546B7260-1D19-9789-9042-D46D454E28C6}"/>
            </a:ext>
          </a:extLst>
        </xdr:cNvPr>
        <xdr:cNvSpPr/>
      </xdr:nvSpPr>
      <xdr:spPr>
        <a:xfrm>
          <a:off x="11868150" y="3968750"/>
          <a:ext cx="2609850" cy="2019300"/>
        </a:xfrm>
        <a:prstGeom prst="ellipse">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call option's value, particularly its time value, is positively sensitive to both S and </a:t>
          </a:r>
          <a:r>
            <a:rPr lang="el-GR"/>
            <a:t>σ. </a:t>
          </a:r>
          <a:r>
            <a:rPr lang="en-IN"/>
            <a:t>The combined effect forms a "bulge" in the time value, highest when S≈KS and </a:t>
          </a:r>
          <a:r>
            <a:rPr lang="el-GR"/>
            <a:t>σ</a:t>
          </a:r>
          <a:r>
            <a:rPr lang="en-IN" baseline="0"/>
            <a:t> </a:t>
          </a:r>
          <a:r>
            <a:rPr lang="en-IN"/>
            <a:t>is large.</a:t>
          </a:r>
          <a:endParaRPr lang="en-IN" sz="1100" kern="1200"/>
        </a:p>
      </xdr:txBody>
    </xdr:sp>
    <xdr:clientData/>
  </xdr:twoCellAnchor>
  <xdr:twoCellAnchor>
    <xdr:from>
      <xdr:col>10</xdr:col>
      <xdr:colOff>558800</xdr:colOff>
      <xdr:row>42</xdr:row>
      <xdr:rowOff>165100</xdr:rowOff>
    </xdr:from>
    <xdr:to>
      <xdr:col>16</xdr:col>
      <xdr:colOff>25400</xdr:colOff>
      <xdr:row>50</xdr:row>
      <xdr:rowOff>31750</xdr:rowOff>
    </xdr:to>
    <xdr:sp macro="" textlink="">
      <xdr:nvSpPr>
        <xdr:cNvPr id="8" name="TextBox 7">
          <a:extLst>
            <a:ext uri="{FF2B5EF4-FFF2-40B4-BE49-F238E27FC236}">
              <a16:creationId xmlns:a16="http://schemas.microsoft.com/office/drawing/2014/main" id="{FD51C25D-CAF9-C95B-1371-431E8F463E6E}"/>
            </a:ext>
          </a:extLst>
        </xdr:cNvPr>
        <xdr:cNvSpPr txBox="1"/>
      </xdr:nvSpPr>
      <xdr:spPr>
        <a:xfrm>
          <a:off x="6654800" y="7912100"/>
          <a:ext cx="3124200" cy="1339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Effect of S</a:t>
          </a:r>
          <a:r>
            <a:rPr lang="en-IN"/>
            <a:t>: As S</a:t>
          </a:r>
          <a:r>
            <a:rPr lang="en-IN" baseline="0"/>
            <a:t> </a:t>
          </a:r>
          <a:r>
            <a:rPr lang="en-IN"/>
            <a:t>decreases relative to K, the put option’s intrinsic value increases, but the time value is highest when S≈KS</a:t>
          </a:r>
          <a:r>
            <a:rPr lang="en-IN" baseline="0"/>
            <a:t> </a:t>
          </a:r>
          <a:r>
            <a:rPr lang="en-IN"/>
            <a:t>.</a:t>
          </a:r>
        </a:p>
        <a:p>
          <a:r>
            <a:rPr lang="en-IN" b="1"/>
            <a:t>Effect of </a:t>
          </a:r>
          <a:r>
            <a:rPr lang="el-GR" b="1"/>
            <a:t>σ</a:t>
          </a:r>
          <a:r>
            <a:rPr lang="el-GR"/>
            <a:t>: </a:t>
          </a:r>
          <a:r>
            <a:rPr lang="en-IN"/>
            <a:t>Similar to calls, higher volatility </a:t>
          </a:r>
          <a:r>
            <a:rPr lang="el-GR"/>
            <a:t>σ</a:t>
          </a:r>
          <a:r>
            <a:rPr lang="en-IN" baseline="0"/>
            <a:t> </a:t>
          </a:r>
          <a:r>
            <a:rPr lang="en-IN"/>
            <a:t>boosts the time value of the put. More volatility means there’s a greater chance that the stock will fall below K, increasing the potential payoff of the put.</a:t>
          </a:r>
          <a:endParaRPr lang="en-IN" sz="1100" kern="1200"/>
        </a:p>
      </xdr:txBody>
    </xdr:sp>
    <xdr:clientData/>
  </xdr:twoCellAnchor>
  <xdr:twoCellAnchor>
    <xdr:from>
      <xdr:col>3</xdr:col>
      <xdr:colOff>469900</xdr:colOff>
      <xdr:row>65</xdr:row>
      <xdr:rowOff>76200</xdr:rowOff>
    </xdr:from>
    <xdr:to>
      <xdr:col>8</xdr:col>
      <xdr:colOff>114300</xdr:colOff>
      <xdr:row>70</xdr:row>
      <xdr:rowOff>152400</xdr:rowOff>
    </xdr:to>
    <xdr:sp macro="" textlink="">
      <xdr:nvSpPr>
        <xdr:cNvPr id="9" name="Rectangle: Diagonal Corners Rounded 8">
          <a:extLst>
            <a:ext uri="{FF2B5EF4-FFF2-40B4-BE49-F238E27FC236}">
              <a16:creationId xmlns:a16="http://schemas.microsoft.com/office/drawing/2014/main" id="{C9EA9461-731A-47FB-83A3-E15A6E1D591B}"/>
            </a:ext>
          </a:extLst>
        </xdr:cNvPr>
        <xdr:cNvSpPr/>
      </xdr:nvSpPr>
      <xdr:spPr>
        <a:xfrm>
          <a:off x="2298700" y="12058650"/>
          <a:ext cx="2692400" cy="9969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For puts, time value rises with volatility, especially near S=KS . Thus, the combined effect of S and </a:t>
          </a:r>
          <a:r>
            <a:rPr lang="el-GR"/>
            <a:t>σ </a:t>
          </a:r>
          <a:r>
            <a:rPr lang="en-IN"/>
            <a:t>produces a peak in time value near S≈KS  when volatility is high.</a:t>
          </a:r>
          <a:endParaRPr lang="en-IN" sz="1100" kern="1200"/>
        </a:p>
      </xdr:txBody>
    </xdr:sp>
    <xdr:clientData/>
  </xdr:twoCellAnchor>
  <xdr:twoCellAnchor>
    <xdr:from>
      <xdr:col>8</xdr:col>
      <xdr:colOff>266700</xdr:colOff>
      <xdr:row>65</xdr:row>
      <xdr:rowOff>38100</xdr:rowOff>
    </xdr:from>
    <xdr:to>
      <xdr:col>10</xdr:col>
      <xdr:colOff>152400</xdr:colOff>
      <xdr:row>68</xdr:row>
      <xdr:rowOff>63500</xdr:rowOff>
    </xdr:to>
    <xdr:cxnSp macro="">
      <xdr:nvCxnSpPr>
        <xdr:cNvPr id="11" name="Connector: Elbow 10">
          <a:extLst>
            <a:ext uri="{FF2B5EF4-FFF2-40B4-BE49-F238E27FC236}">
              <a16:creationId xmlns:a16="http://schemas.microsoft.com/office/drawing/2014/main" id="{35BDDC66-1171-2481-CDE9-E024548AE3A7}"/>
            </a:ext>
          </a:extLst>
        </xdr:cNvPr>
        <xdr:cNvCxnSpPr/>
      </xdr:nvCxnSpPr>
      <xdr:spPr>
        <a:xfrm rot="10800000" flipV="1">
          <a:off x="5143500" y="12020550"/>
          <a:ext cx="1104900" cy="57785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596900</xdr:colOff>
      <xdr:row>22</xdr:row>
      <xdr:rowOff>38100</xdr:rowOff>
    </xdr:from>
    <xdr:to>
      <xdr:col>19</xdr:col>
      <xdr:colOff>254000</xdr:colOff>
      <xdr:row>24</xdr:row>
      <xdr:rowOff>177800</xdr:rowOff>
    </xdr:to>
    <xdr:cxnSp macro="">
      <xdr:nvCxnSpPr>
        <xdr:cNvPr id="13" name="Connector: Elbow 12">
          <a:extLst>
            <a:ext uri="{FF2B5EF4-FFF2-40B4-BE49-F238E27FC236}">
              <a16:creationId xmlns:a16="http://schemas.microsoft.com/office/drawing/2014/main" id="{FA1D1B06-ADC0-8EA0-DDD2-DC94DAAC129E}"/>
            </a:ext>
          </a:extLst>
        </xdr:cNvPr>
        <xdr:cNvCxnSpPr/>
      </xdr:nvCxnSpPr>
      <xdr:spPr>
        <a:xfrm>
          <a:off x="10960100" y="4102100"/>
          <a:ext cx="876300" cy="5080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393702</xdr:colOff>
      <xdr:row>3</xdr:row>
      <xdr:rowOff>152400</xdr:rowOff>
    </xdr:from>
    <xdr:to>
      <xdr:col>13</xdr:col>
      <xdr:colOff>369338</xdr:colOff>
      <xdr:row>14</xdr:row>
      <xdr:rowOff>172455</xdr:rowOff>
    </xdr:to>
    <xdr:pic>
      <xdr:nvPicPr>
        <xdr:cNvPr id="2" name="Picture 1">
          <a:extLst>
            <a:ext uri="{FF2B5EF4-FFF2-40B4-BE49-F238E27FC236}">
              <a16:creationId xmlns:a16="http://schemas.microsoft.com/office/drawing/2014/main" id="{70E2CE0E-44D9-C743-98B9-4FDB609F41A9}"/>
            </a:ext>
          </a:extLst>
        </xdr:cNvPr>
        <xdr:cNvPicPr>
          <a:picLocks noChangeAspect="1"/>
        </xdr:cNvPicPr>
      </xdr:nvPicPr>
      <xdr:blipFill>
        <a:blip xmlns:r="http://schemas.openxmlformats.org/officeDocument/2006/relationships" r:embed="rId1"/>
        <a:stretch>
          <a:fillRect/>
        </a:stretch>
      </xdr:blipFill>
      <xdr:spPr>
        <a:xfrm>
          <a:off x="4051302" y="704850"/>
          <a:ext cx="4242836" cy="205840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10</xdr:col>
      <xdr:colOff>555625</xdr:colOff>
      <xdr:row>17</xdr:row>
      <xdr:rowOff>12700</xdr:rowOff>
    </xdr:from>
    <xdr:to>
      <xdr:col>18</xdr:col>
      <xdr:colOff>250825</xdr:colOff>
      <xdr:row>31</xdr:row>
      <xdr:rowOff>177800</xdr:rowOff>
    </xdr:to>
    <xdr:graphicFrame macro="">
      <xdr:nvGraphicFramePr>
        <xdr:cNvPr id="3" name="Chart 2">
          <a:extLst>
            <a:ext uri="{FF2B5EF4-FFF2-40B4-BE49-F238E27FC236}">
              <a16:creationId xmlns:a16="http://schemas.microsoft.com/office/drawing/2014/main" id="{9B0C932A-3856-96B9-9F1F-A736D8227A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320675</xdr:colOff>
      <xdr:row>50</xdr:row>
      <xdr:rowOff>88900</xdr:rowOff>
    </xdr:from>
    <xdr:to>
      <xdr:col>18</xdr:col>
      <xdr:colOff>15875</xdr:colOff>
      <xdr:row>65</xdr:row>
      <xdr:rowOff>69850</xdr:rowOff>
    </xdr:to>
    <xdr:graphicFrame macro="">
      <xdr:nvGraphicFramePr>
        <xdr:cNvPr id="4" name="Chart 3">
          <a:extLst>
            <a:ext uri="{FF2B5EF4-FFF2-40B4-BE49-F238E27FC236}">
              <a16:creationId xmlns:a16="http://schemas.microsoft.com/office/drawing/2014/main" id="{04AACCBE-0A49-406D-EC79-B093B6B0F0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336550</xdr:colOff>
      <xdr:row>3</xdr:row>
      <xdr:rowOff>57150</xdr:rowOff>
    </xdr:from>
    <xdr:to>
      <xdr:col>18</xdr:col>
      <xdr:colOff>95250</xdr:colOff>
      <xdr:row>11</xdr:row>
      <xdr:rowOff>12700</xdr:rowOff>
    </xdr:to>
    <xdr:sp macro="" textlink="">
      <xdr:nvSpPr>
        <xdr:cNvPr id="5" name="TextBox 4">
          <a:extLst>
            <a:ext uri="{FF2B5EF4-FFF2-40B4-BE49-F238E27FC236}">
              <a16:creationId xmlns:a16="http://schemas.microsoft.com/office/drawing/2014/main" id="{6BB18B29-7E27-D1AC-44DE-EDA029734B39}"/>
            </a:ext>
          </a:extLst>
        </xdr:cNvPr>
        <xdr:cNvSpPr txBox="1"/>
      </xdr:nvSpPr>
      <xdr:spPr>
        <a:xfrm>
          <a:off x="8870950" y="609600"/>
          <a:ext cx="2197100" cy="143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Effect of S</a:t>
          </a:r>
          <a:r>
            <a:rPr lang="en-IN"/>
            <a:t>: Increasing S raises the value of the call option, with time value peaking when S≈KS.</a:t>
          </a:r>
        </a:p>
        <a:p>
          <a:r>
            <a:rPr lang="en-IN" b="1"/>
            <a:t>Effect of T</a:t>
          </a:r>
          <a:r>
            <a:rPr lang="en-IN"/>
            <a:t>: A longer time to expiration T generally increases the call’s time value, as there’s more time for the stock to potentially move above K.</a:t>
          </a:r>
          <a:endParaRPr lang="en-IN" sz="1100" kern="1200"/>
        </a:p>
      </xdr:txBody>
    </xdr:sp>
    <xdr:clientData/>
  </xdr:twoCellAnchor>
  <xdr:twoCellAnchor>
    <xdr:from>
      <xdr:col>19</xdr:col>
      <xdr:colOff>444500</xdr:colOff>
      <xdr:row>20</xdr:row>
      <xdr:rowOff>0</xdr:rowOff>
    </xdr:from>
    <xdr:to>
      <xdr:col>23</xdr:col>
      <xdr:colOff>577850</xdr:colOff>
      <xdr:row>26</xdr:row>
      <xdr:rowOff>165100</xdr:rowOff>
    </xdr:to>
    <xdr:sp macro="" textlink="">
      <xdr:nvSpPr>
        <xdr:cNvPr id="6" name="Rectangle: Diagonal Corners Rounded 5">
          <a:extLst>
            <a:ext uri="{FF2B5EF4-FFF2-40B4-BE49-F238E27FC236}">
              <a16:creationId xmlns:a16="http://schemas.microsoft.com/office/drawing/2014/main" id="{F8FAA991-CCA7-965A-74D2-618E9747A37E}"/>
            </a:ext>
          </a:extLst>
        </xdr:cNvPr>
        <xdr:cNvSpPr/>
      </xdr:nvSpPr>
      <xdr:spPr>
        <a:xfrm>
          <a:off x="12026900" y="3695700"/>
          <a:ext cx="2571750" cy="127000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a:t>The combined effect of a higher S and longer T makes the call more valuable, especially around the at-the-money region. Time value diminishes as S moves significantly above K or as T approaches zero.</a:t>
          </a:r>
        </a:p>
        <a:p>
          <a:pPr algn="l"/>
          <a:endParaRPr lang="en-IN" sz="1100" kern="1200"/>
        </a:p>
      </xdr:txBody>
    </xdr:sp>
    <xdr:clientData/>
  </xdr:twoCellAnchor>
  <xdr:twoCellAnchor>
    <xdr:from>
      <xdr:col>18</xdr:col>
      <xdr:colOff>292100</xdr:colOff>
      <xdr:row>20</xdr:row>
      <xdr:rowOff>171450</xdr:rowOff>
    </xdr:from>
    <xdr:to>
      <xdr:col>19</xdr:col>
      <xdr:colOff>393700</xdr:colOff>
      <xdr:row>24</xdr:row>
      <xdr:rowOff>38100</xdr:rowOff>
    </xdr:to>
    <xdr:cxnSp macro="">
      <xdr:nvCxnSpPr>
        <xdr:cNvPr id="8" name="Connector: Elbow 7">
          <a:extLst>
            <a:ext uri="{FF2B5EF4-FFF2-40B4-BE49-F238E27FC236}">
              <a16:creationId xmlns:a16="http://schemas.microsoft.com/office/drawing/2014/main" id="{6276F00C-4AA6-4523-C104-ACBE4A979AA8}"/>
            </a:ext>
          </a:extLst>
        </xdr:cNvPr>
        <xdr:cNvCxnSpPr/>
      </xdr:nvCxnSpPr>
      <xdr:spPr>
        <a:xfrm>
          <a:off x="11264900" y="3867150"/>
          <a:ext cx="711200" cy="60325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190500</xdr:colOff>
      <xdr:row>42</xdr:row>
      <xdr:rowOff>76200</xdr:rowOff>
    </xdr:from>
    <xdr:to>
      <xdr:col>15</xdr:col>
      <xdr:colOff>215900</xdr:colOff>
      <xdr:row>49</xdr:row>
      <xdr:rowOff>107950</xdr:rowOff>
    </xdr:to>
    <xdr:sp macro="" textlink="">
      <xdr:nvSpPr>
        <xdr:cNvPr id="9" name="TextBox 8">
          <a:extLst>
            <a:ext uri="{FF2B5EF4-FFF2-40B4-BE49-F238E27FC236}">
              <a16:creationId xmlns:a16="http://schemas.microsoft.com/office/drawing/2014/main" id="{D831506E-AB7F-1371-8116-E9FB0E652F63}"/>
            </a:ext>
          </a:extLst>
        </xdr:cNvPr>
        <xdr:cNvSpPr txBox="1"/>
      </xdr:nvSpPr>
      <xdr:spPr>
        <a:xfrm>
          <a:off x="6896100" y="7823200"/>
          <a:ext cx="2463800" cy="1320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Effect of S</a:t>
          </a:r>
          <a:r>
            <a:rPr lang="en-IN"/>
            <a:t>: As S decreases, the put option’s value increases, with time value highest when S≈KS.</a:t>
          </a:r>
        </a:p>
        <a:p>
          <a:r>
            <a:rPr lang="en-IN" b="1"/>
            <a:t>Effect of T</a:t>
          </a:r>
          <a:r>
            <a:rPr lang="en-IN"/>
            <a:t>: For puts, a longer T</a:t>
          </a:r>
          <a:r>
            <a:rPr lang="en-IN" baseline="0"/>
            <a:t> </a:t>
          </a:r>
          <a:r>
            <a:rPr lang="en-IN"/>
            <a:t>generally increases time value, as there’s more opportunity for S</a:t>
          </a:r>
          <a:r>
            <a:rPr lang="en-IN" baseline="0"/>
            <a:t> </a:t>
          </a:r>
          <a:r>
            <a:rPr lang="en-IN"/>
            <a:t>to fall below K.</a:t>
          </a:r>
          <a:endParaRPr lang="en-IN" sz="1100" kern="1200"/>
        </a:p>
      </xdr:txBody>
    </xdr:sp>
    <xdr:clientData/>
  </xdr:twoCellAnchor>
  <xdr:twoCellAnchor>
    <xdr:from>
      <xdr:col>19</xdr:col>
      <xdr:colOff>177800</xdr:colOff>
      <xdr:row>54</xdr:row>
      <xdr:rowOff>139700</xdr:rowOff>
    </xdr:from>
    <xdr:to>
      <xdr:col>23</xdr:col>
      <xdr:colOff>139700</xdr:colOff>
      <xdr:row>62</xdr:row>
      <xdr:rowOff>95250</xdr:rowOff>
    </xdr:to>
    <xdr:sp macro="" textlink="">
      <xdr:nvSpPr>
        <xdr:cNvPr id="10" name="Rectangle: Diagonal Corners Rounded 9">
          <a:extLst>
            <a:ext uri="{FF2B5EF4-FFF2-40B4-BE49-F238E27FC236}">
              <a16:creationId xmlns:a16="http://schemas.microsoft.com/office/drawing/2014/main" id="{C647D186-C49A-A635-D428-45965A746A6C}"/>
            </a:ext>
          </a:extLst>
        </xdr:cNvPr>
        <xdr:cNvSpPr/>
      </xdr:nvSpPr>
      <xdr:spPr>
        <a:xfrm>
          <a:off x="11760200" y="10096500"/>
          <a:ext cx="2400300" cy="14287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For puts, the highest sensitivity occurs when both S≈KS and T is large, creating a "bulge" in time value in this region. As with calls, time value diminishes as T approaches zero or S moves further away from K</a:t>
          </a:r>
          <a:endParaRPr lang="en-IN" sz="1100" kern="1200"/>
        </a:p>
      </xdr:txBody>
    </xdr:sp>
    <xdr:clientData/>
  </xdr:twoCellAnchor>
  <xdr:twoCellAnchor>
    <xdr:from>
      <xdr:col>18</xdr:col>
      <xdr:colOff>57150</xdr:colOff>
      <xdr:row>54</xdr:row>
      <xdr:rowOff>127000</xdr:rowOff>
    </xdr:from>
    <xdr:to>
      <xdr:col>19</xdr:col>
      <xdr:colOff>177800</xdr:colOff>
      <xdr:row>58</xdr:row>
      <xdr:rowOff>117475</xdr:rowOff>
    </xdr:to>
    <xdr:cxnSp macro="">
      <xdr:nvCxnSpPr>
        <xdr:cNvPr id="12" name="Connector: Elbow 11">
          <a:extLst>
            <a:ext uri="{FF2B5EF4-FFF2-40B4-BE49-F238E27FC236}">
              <a16:creationId xmlns:a16="http://schemas.microsoft.com/office/drawing/2014/main" id="{DE272D83-D0DD-19B0-DA28-8A4CAC94626C}"/>
            </a:ext>
          </a:extLst>
        </xdr:cNvPr>
        <xdr:cNvCxnSpPr>
          <a:endCxn id="10" idx="2"/>
        </xdr:cNvCxnSpPr>
      </xdr:nvCxnSpPr>
      <xdr:spPr>
        <a:xfrm>
          <a:off x="11029950" y="10083800"/>
          <a:ext cx="730250" cy="727075"/>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50801</xdr:colOff>
      <xdr:row>4</xdr:row>
      <xdr:rowOff>12700</xdr:rowOff>
    </xdr:from>
    <xdr:to>
      <xdr:col>13</xdr:col>
      <xdr:colOff>286437</xdr:colOff>
      <xdr:row>15</xdr:row>
      <xdr:rowOff>165244</xdr:rowOff>
    </xdr:to>
    <xdr:pic>
      <xdr:nvPicPr>
        <xdr:cNvPr id="2" name="Picture 1">
          <a:extLst>
            <a:ext uri="{FF2B5EF4-FFF2-40B4-BE49-F238E27FC236}">
              <a16:creationId xmlns:a16="http://schemas.microsoft.com/office/drawing/2014/main" id="{063560FD-06B8-F200-00AA-24F98350DE98}"/>
            </a:ext>
          </a:extLst>
        </xdr:cNvPr>
        <xdr:cNvPicPr>
          <a:picLocks noChangeAspect="1"/>
        </xdr:cNvPicPr>
      </xdr:nvPicPr>
      <xdr:blipFill>
        <a:blip xmlns:r="http://schemas.openxmlformats.org/officeDocument/2006/relationships" r:embed="rId1"/>
        <a:stretch>
          <a:fillRect/>
        </a:stretch>
      </xdr:blipFill>
      <xdr:spPr>
        <a:xfrm>
          <a:off x="3708401" y="749300"/>
          <a:ext cx="4502836" cy="218454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10</xdr:col>
      <xdr:colOff>415925</xdr:colOff>
      <xdr:row>18</xdr:row>
      <xdr:rowOff>127000</xdr:rowOff>
    </xdr:from>
    <xdr:to>
      <xdr:col>18</xdr:col>
      <xdr:colOff>111125</xdr:colOff>
      <xdr:row>33</xdr:row>
      <xdr:rowOff>107950</xdr:rowOff>
    </xdr:to>
    <xdr:graphicFrame macro="">
      <xdr:nvGraphicFramePr>
        <xdr:cNvPr id="3" name="Chart 2">
          <a:extLst>
            <a:ext uri="{FF2B5EF4-FFF2-40B4-BE49-F238E27FC236}">
              <a16:creationId xmlns:a16="http://schemas.microsoft.com/office/drawing/2014/main" id="{851CC64D-3A1E-E030-462E-2036013ED6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403225</xdr:colOff>
      <xdr:row>45</xdr:row>
      <xdr:rowOff>133350</xdr:rowOff>
    </xdr:from>
    <xdr:to>
      <xdr:col>18</xdr:col>
      <xdr:colOff>98425</xdr:colOff>
      <xdr:row>60</xdr:row>
      <xdr:rowOff>114300</xdr:rowOff>
    </xdr:to>
    <xdr:graphicFrame macro="">
      <xdr:nvGraphicFramePr>
        <xdr:cNvPr id="4" name="Chart 3">
          <a:extLst>
            <a:ext uri="{FF2B5EF4-FFF2-40B4-BE49-F238E27FC236}">
              <a16:creationId xmlns:a16="http://schemas.microsoft.com/office/drawing/2014/main" id="{EB4D716C-0E53-3F83-CC2E-12F9A354E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16</xdr:col>
          <xdr:colOff>19050</xdr:colOff>
          <xdr:row>2</xdr:row>
          <xdr:rowOff>0</xdr:rowOff>
        </xdr:from>
        <xdr:to>
          <xdr:col>18</xdr:col>
          <xdr:colOff>12700</xdr:colOff>
          <xdr:row>7</xdr:row>
          <xdr:rowOff>12700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F00-0000012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Back To Menu</a:t>
              </a:r>
            </a:p>
          </xdr:txBody>
        </xdr:sp>
        <xdr:clientData fPrintsWithSheet="0"/>
      </xdr:twoCellAnchor>
    </mc:Choice>
    <mc:Fallback/>
  </mc:AlternateContent>
  <xdr:twoCellAnchor>
    <xdr:from>
      <xdr:col>14</xdr:col>
      <xdr:colOff>177800</xdr:colOff>
      <xdr:row>8</xdr:row>
      <xdr:rowOff>114300</xdr:rowOff>
    </xdr:from>
    <xdr:to>
      <xdr:col>18</xdr:col>
      <xdr:colOff>285750</xdr:colOff>
      <xdr:row>16</xdr:row>
      <xdr:rowOff>107950</xdr:rowOff>
    </xdr:to>
    <xdr:sp macro="" textlink="">
      <xdr:nvSpPr>
        <xdr:cNvPr id="5" name="TextBox 4">
          <a:extLst>
            <a:ext uri="{FF2B5EF4-FFF2-40B4-BE49-F238E27FC236}">
              <a16:creationId xmlns:a16="http://schemas.microsoft.com/office/drawing/2014/main" id="{A3BA3752-5FD5-A271-86D3-C36A357EE55F}"/>
            </a:ext>
          </a:extLst>
        </xdr:cNvPr>
        <xdr:cNvSpPr txBox="1"/>
      </xdr:nvSpPr>
      <xdr:spPr>
        <a:xfrm>
          <a:off x="8712200" y="1593850"/>
          <a:ext cx="2546350" cy="147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Effect of S</a:t>
          </a:r>
          <a:r>
            <a:rPr lang="en-IN"/>
            <a:t>: As S increases, the value of the call option increases, with time value peaking around S=KS .</a:t>
          </a:r>
        </a:p>
        <a:p>
          <a:r>
            <a:rPr lang="en-IN" b="1"/>
            <a:t>Effect of r</a:t>
          </a:r>
          <a:r>
            <a:rPr lang="en-IN"/>
            <a:t>: Higher risk-free rates increase the call’s value because they reduce the present value of the strike price K, making the payoff of the call more attractive.</a:t>
          </a:r>
          <a:endParaRPr lang="en-IN" sz="1100" kern="1200"/>
        </a:p>
      </xdr:txBody>
    </xdr:sp>
    <xdr:clientData/>
  </xdr:twoCellAnchor>
  <xdr:twoCellAnchor>
    <xdr:from>
      <xdr:col>19</xdr:col>
      <xdr:colOff>361950</xdr:colOff>
      <xdr:row>20</xdr:row>
      <xdr:rowOff>57150</xdr:rowOff>
    </xdr:from>
    <xdr:to>
      <xdr:col>23</xdr:col>
      <xdr:colOff>139700</xdr:colOff>
      <xdr:row>27</xdr:row>
      <xdr:rowOff>69850</xdr:rowOff>
    </xdr:to>
    <xdr:sp macro="" textlink="">
      <xdr:nvSpPr>
        <xdr:cNvPr id="6" name="Rectangle: Diagonal Corners Rounded 5">
          <a:extLst>
            <a:ext uri="{FF2B5EF4-FFF2-40B4-BE49-F238E27FC236}">
              <a16:creationId xmlns:a16="http://schemas.microsoft.com/office/drawing/2014/main" id="{D924F781-5469-FC8F-CBCB-9DA878DBE07B}"/>
            </a:ext>
          </a:extLst>
        </xdr:cNvPr>
        <xdr:cNvSpPr/>
      </xdr:nvSpPr>
      <xdr:spPr>
        <a:xfrm>
          <a:off x="11944350" y="3752850"/>
          <a:ext cx="2216150" cy="130175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When both S</a:t>
          </a:r>
          <a:r>
            <a:rPr lang="en-IN" baseline="0"/>
            <a:t> </a:t>
          </a:r>
          <a:r>
            <a:rPr lang="en-IN"/>
            <a:t>and r increase, call options tend to increase in value. The sensitivity to rrr is more pronounced when S is near K, where the time value component is the largest.</a:t>
          </a:r>
          <a:endParaRPr lang="en-IN" sz="1100" kern="1200"/>
        </a:p>
      </xdr:txBody>
    </xdr:sp>
    <xdr:clientData/>
  </xdr:twoCellAnchor>
  <xdr:twoCellAnchor>
    <xdr:from>
      <xdr:col>18</xdr:col>
      <xdr:colOff>146050</xdr:colOff>
      <xdr:row>21</xdr:row>
      <xdr:rowOff>38100</xdr:rowOff>
    </xdr:from>
    <xdr:to>
      <xdr:col>19</xdr:col>
      <xdr:colOff>247650</xdr:colOff>
      <xdr:row>24</xdr:row>
      <xdr:rowOff>31750</xdr:rowOff>
    </xdr:to>
    <xdr:cxnSp macro="">
      <xdr:nvCxnSpPr>
        <xdr:cNvPr id="8" name="Connector: Elbow 7">
          <a:extLst>
            <a:ext uri="{FF2B5EF4-FFF2-40B4-BE49-F238E27FC236}">
              <a16:creationId xmlns:a16="http://schemas.microsoft.com/office/drawing/2014/main" id="{FB2C14BD-EDE3-7663-B4F5-315A1A1CE057}"/>
            </a:ext>
          </a:extLst>
        </xdr:cNvPr>
        <xdr:cNvCxnSpPr/>
      </xdr:nvCxnSpPr>
      <xdr:spPr>
        <a:xfrm>
          <a:off x="11118850" y="3917950"/>
          <a:ext cx="711200" cy="5461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298450</xdr:colOff>
      <xdr:row>4</xdr:row>
      <xdr:rowOff>133350</xdr:rowOff>
    </xdr:from>
    <xdr:to>
      <xdr:col>9</xdr:col>
      <xdr:colOff>146050</xdr:colOff>
      <xdr:row>16</xdr:row>
      <xdr:rowOff>57150</xdr:rowOff>
    </xdr:to>
    <xdr:sp macro="" textlink="">
      <xdr:nvSpPr>
        <xdr:cNvPr id="2" name="Rectangle: Folded Corner 1">
          <a:extLst>
            <a:ext uri="{FF2B5EF4-FFF2-40B4-BE49-F238E27FC236}">
              <a16:creationId xmlns:a16="http://schemas.microsoft.com/office/drawing/2014/main" id="{09487004-5A47-C09F-7389-6D7E904DE1A4}"/>
            </a:ext>
          </a:extLst>
        </xdr:cNvPr>
        <xdr:cNvSpPr/>
      </xdr:nvSpPr>
      <xdr:spPr>
        <a:xfrm>
          <a:off x="3956050" y="869950"/>
          <a:ext cx="1676400" cy="2133600"/>
        </a:xfrm>
        <a:prstGeom prst="foldedCorner">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lang="en-IN" sz="1600" kern="1200">
              <a:solidFill>
                <a:schemeClr val="tx1"/>
              </a:solidFill>
              <a:latin typeface="+mj-lt"/>
            </a:rPr>
            <a:t>s</a:t>
          </a:r>
          <a:r>
            <a:rPr lang="en-IN" sz="1200" kern="1200">
              <a:solidFill>
                <a:schemeClr val="tx1"/>
              </a:solidFill>
              <a:latin typeface="+mj-lt"/>
            </a:rPr>
            <a:t>ynthetic Strategy</a:t>
          </a:r>
        </a:p>
        <a:p>
          <a:pPr algn="l"/>
          <a:r>
            <a:rPr lang="en-IN" sz="1200" kern="1200">
              <a:solidFill>
                <a:schemeClr val="tx1"/>
              </a:solidFill>
              <a:latin typeface="+mj-lt"/>
            </a:rPr>
            <a:t>Bull Strategy</a:t>
          </a:r>
        </a:p>
        <a:p>
          <a:pPr algn="l"/>
          <a:r>
            <a:rPr lang="en-IN" sz="1200" kern="1200">
              <a:solidFill>
                <a:schemeClr val="tx1"/>
              </a:solidFill>
              <a:latin typeface="+mj-lt"/>
            </a:rPr>
            <a:t>Bear Strategy</a:t>
          </a:r>
        </a:p>
        <a:p>
          <a:pPr algn="l"/>
          <a:r>
            <a:rPr lang="en-IN" sz="1200" kern="1200">
              <a:solidFill>
                <a:schemeClr val="tx1"/>
              </a:solidFill>
              <a:latin typeface="+mj-lt"/>
            </a:rPr>
            <a:t>Butterfly Spread</a:t>
          </a:r>
        </a:p>
        <a:p>
          <a:pPr algn="l"/>
          <a:r>
            <a:rPr lang="en-IN" sz="1200" kern="1200">
              <a:solidFill>
                <a:schemeClr val="tx1"/>
              </a:solidFill>
              <a:latin typeface="+mj-lt"/>
            </a:rPr>
            <a:t>Calendar</a:t>
          </a:r>
          <a:r>
            <a:rPr lang="en-IN" sz="1200" kern="1200" baseline="0">
              <a:solidFill>
                <a:schemeClr val="tx1"/>
              </a:solidFill>
              <a:latin typeface="+mj-lt"/>
            </a:rPr>
            <a:t> Strategy</a:t>
          </a:r>
        </a:p>
        <a:p>
          <a:pPr algn="l"/>
          <a:r>
            <a:rPr lang="en-IN" sz="1200" kern="1200" baseline="0">
              <a:solidFill>
                <a:schemeClr val="tx1"/>
              </a:solidFill>
              <a:latin typeface="+mj-lt"/>
            </a:rPr>
            <a:t>Other Strategies</a:t>
          </a:r>
        </a:p>
        <a:p>
          <a:pPr algn="l"/>
          <a:r>
            <a:rPr lang="en-IN" sz="1200" kern="1200" baseline="0">
              <a:solidFill>
                <a:schemeClr val="tx1"/>
              </a:solidFill>
              <a:latin typeface="+mj-lt"/>
            </a:rPr>
            <a:t>(Stip)</a:t>
          </a:r>
        </a:p>
        <a:p>
          <a:pPr algn="l"/>
          <a:r>
            <a:rPr lang="en-IN" sz="1200" kern="1200" baseline="0">
              <a:solidFill>
                <a:schemeClr val="tx1"/>
              </a:solidFill>
              <a:latin typeface="+mj-lt"/>
            </a:rPr>
            <a:t>(Strap)</a:t>
          </a:r>
        </a:p>
        <a:p>
          <a:pPr algn="l"/>
          <a:r>
            <a:rPr lang="en-IN" sz="1200" kern="1200" baseline="0">
              <a:solidFill>
                <a:schemeClr val="tx1"/>
              </a:solidFill>
              <a:latin typeface="+mj-lt"/>
            </a:rPr>
            <a:t>(Long Stradle)</a:t>
          </a:r>
        </a:p>
        <a:p>
          <a:pPr algn="l"/>
          <a:r>
            <a:rPr lang="en-IN" sz="1200" kern="1200" baseline="0">
              <a:solidFill>
                <a:schemeClr val="tx1"/>
              </a:solidFill>
              <a:latin typeface="+mj-lt"/>
            </a:rPr>
            <a:t>(Strangle)</a:t>
          </a:r>
          <a:endParaRPr lang="en-IN" sz="1600" kern="1200">
            <a:solidFill>
              <a:schemeClr val="tx1"/>
            </a:solidFill>
            <a:latin typeface="+mj-lt"/>
          </a:endParaRPr>
        </a:p>
      </xdr:txBody>
    </xdr:sp>
    <xdr:clientData/>
  </xdr:twoCellAnchor>
  <mc:AlternateContent xmlns:mc="http://schemas.openxmlformats.org/markup-compatibility/2006">
    <mc:Choice xmlns:a14="http://schemas.microsoft.com/office/drawing/2010/main" Requires="a14">
      <xdr:twoCellAnchor>
        <xdr:from>
          <xdr:col>12</xdr:col>
          <xdr:colOff>101600</xdr:colOff>
          <xdr:row>11</xdr:row>
          <xdr:rowOff>19050</xdr:rowOff>
        </xdr:from>
        <xdr:to>
          <xdr:col>14</xdr:col>
          <xdr:colOff>234950</xdr:colOff>
          <xdr:row>14</xdr:row>
          <xdr:rowOff>120650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000-0000017401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9</xdr:col>
      <xdr:colOff>219075</xdr:colOff>
      <xdr:row>9</xdr:row>
      <xdr:rowOff>19050</xdr:rowOff>
    </xdr:from>
    <xdr:to>
      <xdr:col>17</xdr:col>
      <xdr:colOff>273050</xdr:colOff>
      <xdr:row>25</xdr:row>
      <xdr:rowOff>63500</xdr:rowOff>
    </xdr:to>
    <xdr:graphicFrame macro="">
      <xdr:nvGraphicFramePr>
        <xdr:cNvPr id="3" name="Chart 2">
          <a:extLst>
            <a:ext uri="{FF2B5EF4-FFF2-40B4-BE49-F238E27FC236}">
              <a16:creationId xmlns:a16="http://schemas.microsoft.com/office/drawing/2014/main" id="{1A42F884-6D7A-0E09-A284-6097AF70F3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422275</xdr:colOff>
      <xdr:row>41</xdr:row>
      <xdr:rowOff>107950</xdr:rowOff>
    </xdr:from>
    <xdr:to>
      <xdr:col>17</xdr:col>
      <xdr:colOff>117475</xdr:colOff>
      <xdr:row>56</xdr:row>
      <xdr:rowOff>88900</xdr:rowOff>
    </xdr:to>
    <xdr:graphicFrame macro="">
      <xdr:nvGraphicFramePr>
        <xdr:cNvPr id="4" name="Chart 3">
          <a:extLst>
            <a:ext uri="{FF2B5EF4-FFF2-40B4-BE49-F238E27FC236}">
              <a16:creationId xmlns:a16="http://schemas.microsoft.com/office/drawing/2014/main" id="{F998CBBB-7585-CFE4-F2BF-7AB4B57A2A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276225</xdr:colOff>
      <xdr:row>71</xdr:row>
      <xdr:rowOff>31750</xdr:rowOff>
    </xdr:from>
    <xdr:to>
      <xdr:col>16</xdr:col>
      <xdr:colOff>196851</xdr:colOff>
      <xdr:row>87</xdr:row>
      <xdr:rowOff>31750</xdr:rowOff>
    </xdr:to>
    <xdr:graphicFrame macro="">
      <xdr:nvGraphicFramePr>
        <xdr:cNvPr id="6" name="Chart 5">
          <a:extLst>
            <a:ext uri="{FF2B5EF4-FFF2-40B4-BE49-F238E27FC236}">
              <a16:creationId xmlns:a16="http://schemas.microsoft.com/office/drawing/2014/main" id="{98B995D3-BFD9-7C08-C0F7-166B04EEF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517525</xdr:colOff>
      <xdr:row>99</xdr:row>
      <xdr:rowOff>82550</xdr:rowOff>
    </xdr:from>
    <xdr:to>
      <xdr:col>17</xdr:col>
      <xdr:colOff>212725</xdr:colOff>
      <xdr:row>114</xdr:row>
      <xdr:rowOff>63500</xdr:rowOff>
    </xdr:to>
    <xdr:graphicFrame macro="">
      <xdr:nvGraphicFramePr>
        <xdr:cNvPr id="8" name="Chart 7">
          <a:extLst>
            <a:ext uri="{FF2B5EF4-FFF2-40B4-BE49-F238E27FC236}">
              <a16:creationId xmlns:a16="http://schemas.microsoft.com/office/drawing/2014/main" id="{E5DBD0B1-E895-622E-064F-D09697130A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355600</xdr:colOff>
      <xdr:row>3</xdr:row>
      <xdr:rowOff>158750</xdr:rowOff>
    </xdr:from>
    <xdr:to>
      <xdr:col>30</xdr:col>
      <xdr:colOff>444500</xdr:colOff>
      <xdr:row>59</xdr:row>
      <xdr:rowOff>101600</xdr:rowOff>
    </xdr:to>
    <xdr:sp macro="" textlink="">
      <xdr:nvSpPr>
        <xdr:cNvPr id="2" name="Flowchart: Alternate Process 1">
          <a:extLst>
            <a:ext uri="{FF2B5EF4-FFF2-40B4-BE49-F238E27FC236}">
              <a16:creationId xmlns:a16="http://schemas.microsoft.com/office/drawing/2014/main" id="{D1559DDD-6BC1-03E8-2F14-8BA517228950}"/>
            </a:ext>
          </a:extLst>
        </xdr:cNvPr>
        <xdr:cNvSpPr/>
      </xdr:nvSpPr>
      <xdr:spPr>
        <a:xfrm>
          <a:off x="12534900" y="717550"/>
          <a:ext cx="6794500" cy="102679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Synthetic Long Stock</a:t>
          </a:r>
          <a:endParaRPr lang="en-IN"/>
        </a:p>
        <a:p>
          <a:pPr lvl="1"/>
          <a:r>
            <a:rPr lang="en-IN" b="1"/>
            <a:t>Description</a:t>
          </a:r>
          <a:r>
            <a:rPr lang="en-IN"/>
            <a:t>: This strategy replicates a long position in the underlying asset by using options. It involves buying a </a:t>
          </a:r>
          <a:r>
            <a:rPr lang="en-IN" b="1"/>
            <a:t>call option</a:t>
          </a:r>
          <a:r>
            <a:rPr lang="en-IN"/>
            <a:t> and selling a </a:t>
          </a:r>
          <a:r>
            <a:rPr lang="en-IN" b="1"/>
            <a:t>put option</a:t>
          </a:r>
          <a:r>
            <a:rPr lang="en-IN"/>
            <a:t> on the same asset, with the same strike price and expiration date.</a:t>
          </a:r>
        </a:p>
        <a:p>
          <a:pPr lvl="1"/>
          <a:r>
            <a:rPr lang="en-IN" b="1"/>
            <a:t>Structure</a:t>
          </a:r>
          <a:r>
            <a:rPr lang="en-IN"/>
            <a:t>:</a:t>
          </a:r>
        </a:p>
        <a:p>
          <a:pPr lvl="2"/>
          <a:r>
            <a:rPr lang="en-IN" b="1"/>
            <a:t>Buy a Call</a:t>
          </a:r>
          <a:r>
            <a:rPr lang="en-IN"/>
            <a:t> (Long position)</a:t>
          </a:r>
        </a:p>
        <a:p>
          <a:pPr lvl="2"/>
          <a:r>
            <a:rPr lang="en-IN" b="1"/>
            <a:t>Sell a Put</a:t>
          </a:r>
          <a:r>
            <a:rPr lang="en-IN"/>
            <a:t> (Short position)</a:t>
          </a:r>
        </a:p>
        <a:p>
          <a:pPr lvl="1"/>
          <a:r>
            <a:rPr lang="en-IN" b="1"/>
            <a:t>When Useful</a:t>
          </a:r>
          <a:r>
            <a:rPr lang="en-IN"/>
            <a:t>: This strategy is useful when the trader wants to </a:t>
          </a:r>
          <a:r>
            <a:rPr lang="en-IN" b="1"/>
            <a:t>mimic</a:t>
          </a:r>
          <a:r>
            <a:rPr lang="en-IN"/>
            <a:t> owning the underlying stock, but without actually buying the stock. It requires less capital than buying the stock outright but carries the same risk profile.</a:t>
          </a:r>
        </a:p>
        <a:p>
          <a:pPr lvl="1"/>
          <a:r>
            <a:rPr lang="en-IN" b="1"/>
            <a:t>Profit and Loss</a:t>
          </a:r>
          <a:r>
            <a:rPr lang="en-IN"/>
            <a:t>:</a:t>
          </a:r>
        </a:p>
        <a:p>
          <a:pPr lvl="2"/>
          <a:r>
            <a:rPr lang="en-IN"/>
            <a:t>The synthetic long stock position behaves identically to owning the stock, meaning profits and losses mirror the movement of the underlying asset.</a:t>
          </a:r>
        </a:p>
        <a:p>
          <a:pPr lvl="2"/>
          <a:r>
            <a:rPr lang="en-IN"/>
            <a:t>If the underlying asset rises, the call option increases in value, and the put option becomes less likely to be exercised. If the price falls, the put option’s value increases, and the call option decreases.</a:t>
          </a:r>
        </a:p>
        <a:p>
          <a:r>
            <a:rPr lang="en-IN" b="1"/>
            <a:t>Synthetic Short Stock</a:t>
          </a:r>
          <a:endParaRPr lang="en-IN"/>
        </a:p>
        <a:p>
          <a:pPr lvl="1"/>
          <a:r>
            <a:rPr lang="en-IN" b="1"/>
            <a:t>Description</a:t>
          </a:r>
          <a:r>
            <a:rPr lang="en-IN"/>
            <a:t>: This strategy mimics a short position in the underlying asset by using options. It involves selling a </a:t>
          </a:r>
          <a:r>
            <a:rPr lang="en-IN" b="1"/>
            <a:t>call option</a:t>
          </a:r>
          <a:r>
            <a:rPr lang="en-IN"/>
            <a:t> and buying a </a:t>
          </a:r>
          <a:r>
            <a:rPr lang="en-IN" b="1"/>
            <a:t>put option</a:t>
          </a:r>
          <a:r>
            <a:rPr lang="en-IN"/>
            <a:t> on the same asset, with the same strike price and expiration date.</a:t>
          </a:r>
        </a:p>
        <a:p>
          <a:pPr lvl="1"/>
          <a:r>
            <a:rPr lang="en-IN" b="1"/>
            <a:t>Structure</a:t>
          </a:r>
          <a:r>
            <a:rPr lang="en-IN"/>
            <a:t>:</a:t>
          </a:r>
        </a:p>
        <a:p>
          <a:pPr lvl="2"/>
          <a:r>
            <a:rPr lang="en-IN" b="1"/>
            <a:t>Sell a Call</a:t>
          </a:r>
          <a:r>
            <a:rPr lang="en-IN"/>
            <a:t> (Short position)</a:t>
          </a:r>
        </a:p>
        <a:p>
          <a:pPr lvl="2"/>
          <a:r>
            <a:rPr lang="en-IN" b="1"/>
            <a:t>Buy a Put</a:t>
          </a:r>
          <a:r>
            <a:rPr lang="en-IN"/>
            <a:t> (Long position)</a:t>
          </a:r>
        </a:p>
        <a:p>
          <a:pPr lvl="1"/>
          <a:r>
            <a:rPr lang="en-IN" b="1"/>
            <a:t>When Useful</a:t>
          </a:r>
          <a:r>
            <a:rPr lang="en-IN"/>
            <a:t>: This strategy is used when the trader wants to </a:t>
          </a:r>
          <a:r>
            <a:rPr lang="en-IN" b="1"/>
            <a:t>short</a:t>
          </a:r>
          <a:r>
            <a:rPr lang="en-IN"/>
            <a:t> the underlying stock but does not want to borrow the stock to sell short. It allows the trader to profit from a decline in the underlying asset’s price.</a:t>
          </a:r>
        </a:p>
        <a:p>
          <a:pPr lvl="1"/>
          <a:r>
            <a:rPr lang="en-IN" b="1"/>
            <a:t>Profit and Loss</a:t>
          </a:r>
          <a:r>
            <a:rPr lang="en-IN"/>
            <a:t>:</a:t>
          </a:r>
        </a:p>
        <a:p>
          <a:pPr lvl="2"/>
          <a:r>
            <a:rPr lang="en-IN"/>
            <a:t>The synthetic short stock position behaves identically to shorting the stock. If the price of the underlying asset declines, the put increases in value, and the call becomes less likely to be exercised. If the price rises, the call option increases in value, and the put decreases in value.</a:t>
          </a:r>
        </a:p>
        <a:p>
          <a:r>
            <a:rPr lang="en-IN" b="1"/>
            <a:t>Synthetic Long Put</a:t>
          </a:r>
          <a:endParaRPr lang="en-IN"/>
        </a:p>
        <a:p>
          <a:pPr lvl="1"/>
          <a:r>
            <a:rPr lang="en-IN" b="1"/>
            <a:t>Description</a:t>
          </a:r>
          <a:r>
            <a:rPr lang="en-IN"/>
            <a:t>: A synthetic long put strategy is created by buying a </a:t>
          </a:r>
          <a:r>
            <a:rPr lang="en-IN" b="1"/>
            <a:t>call option</a:t>
          </a:r>
          <a:r>
            <a:rPr lang="en-IN"/>
            <a:t> and selling a </a:t>
          </a:r>
          <a:r>
            <a:rPr lang="en-IN" b="1"/>
            <a:t>long position</a:t>
          </a:r>
          <a:r>
            <a:rPr lang="en-IN"/>
            <a:t> in the underlying asset. This structure mimics the payoff of owning a long put position.</a:t>
          </a:r>
        </a:p>
        <a:p>
          <a:pPr lvl="1"/>
          <a:r>
            <a:rPr lang="en-IN" b="1"/>
            <a:t>Structure</a:t>
          </a:r>
          <a:r>
            <a:rPr lang="en-IN"/>
            <a:t>:</a:t>
          </a:r>
        </a:p>
        <a:p>
          <a:pPr lvl="2"/>
          <a:r>
            <a:rPr lang="en-IN" b="1"/>
            <a:t>Buy a Call</a:t>
          </a:r>
          <a:r>
            <a:rPr lang="en-IN"/>
            <a:t> (Long position)</a:t>
          </a:r>
        </a:p>
        <a:p>
          <a:pPr lvl="2"/>
          <a:r>
            <a:rPr lang="en-IN" b="1"/>
            <a:t>Sell the Stock</a:t>
          </a:r>
          <a:r>
            <a:rPr lang="en-IN"/>
            <a:t> (Short position)</a:t>
          </a:r>
        </a:p>
        <a:p>
          <a:pPr lvl="1"/>
          <a:r>
            <a:rPr lang="en-IN" b="1"/>
            <a:t>When Useful</a:t>
          </a:r>
          <a:r>
            <a:rPr lang="en-IN"/>
            <a:t>: This strategy can be used when a trader wants to replicate the payoff of a long put option using a combination of stock and options. This may be used for </a:t>
          </a:r>
          <a:r>
            <a:rPr lang="en-IN" b="1"/>
            <a:t>capital efficiency</a:t>
          </a:r>
          <a:r>
            <a:rPr lang="en-IN"/>
            <a:t>, as it doesn't involve buying the put directly.</a:t>
          </a:r>
        </a:p>
        <a:p>
          <a:pPr lvl="1"/>
          <a:r>
            <a:rPr lang="en-IN" b="1"/>
            <a:t>Profit and Loss</a:t>
          </a:r>
          <a:r>
            <a:rPr lang="en-IN"/>
            <a:t>:</a:t>
          </a:r>
        </a:p>
        <a:p>
          <a:pPr lvl="2"/>
          <a:r>
            <a:rPr lang="en-IN"/>
            <a:t>A synthetic long put behaves like a real long put, where the trader profits if the stock price declines, and loses if the stock price rises.</a:t>
          </a:r>
        </a:p>
        <a:p>
          <a:r>
            <a:rPr lang="en-IN" b="1"/>
            <a:t>Synthetic Call Option</a:t>
          </a:r>
          <a:endParaRPr lang="en-IN"/>
        </a:p>
        <a:p>
          <a:pPr lvl="1"/>
          <a:r>
            <a:rPr lang="en-IN" b="1"/>
            <a:t>Description</a:t>
          </a:r>
          <a:r>
            <a:rPr lang="en-IN"/>
            <a:t>: A synthetic call option can be created by buying the underlying asset and selling a </a:t>
          </a:r>
          <a:r>
            <a:rPr lang="en-IN" b="1"/>
            <a:t>put option</a:t>
          </a:r>
          <a:r>
            <a:rPr lang="en-IN"/>
            <a:t> on the same asset. The position mimics the payoff of a </a:t>
          </a:r>
          <a:r>
            <a:rPr lang="en-IN" b="1"/>
            <a:t>call option</a:t>
          </a:r>
          <a:r>
            <a:rPr lang="en-IN"/>
            <a:t>.</a:t>
          </a:r>
        </a:p>
        <a:p>
          <a:pPr lvl="1"/>
          <a:r>
            <a:rPr lang="en-IN" b="1"/>
            <a:t>Structure</a:t>
          </a:r>
          <a:r>
            <a:rPr lang="en-IN"/>
            <a:t>:</a:t>
          </a:r>
        </a:p>
        <a:p>
          <a:pPr lvl="2"/>
          <a:r>
            <a:rPr lang="en-IN" b="1"/>
            <a:t>Buy the Stock</a:t>
          </a:r>
          <a:r>
            <a:rPr lang="en-IN"/>
            <a:t> (Long position)</a:t>
          </a:r>
        </a:p>
        <a:p>
          <a:pPr lvl="2"/>
          <a:r>
            <a:rPr lang="en-IN" b="1"/>
            <a:t>Sell a Put</a:t>
          </a:r>
          <a:r>
            <a:rPr lang="en-IN"/>
            <a:t> (Short position)</a:t>
          </a:r>
        </a:p>
        <a:p>
          <a:pPr lvl="1"/>
          <a:r>
            <a:rPr lang="en-IN" b="1"/>
            <a:t>When Useful</a:t>
          </a:r>
          <a:r>
            <a:rPr lang="en-IN"/>
            <a:t>: This is useful when a trader wants to create a position that behaves like a long call option (profit from price rises with limited risk) but at a lower cost, since selling the put helps offset the cost of owning the underlying stock.</a:t>
          </a:r>
        </a:p>
        <a:p>
          <a:pPr lvl="1"/>
          <a:r>
            <a:rPr lang="en-IN" b="1"/>
            <a:t>Profit and Loss</a:t>
          </a:r>
          <a:r>
            <a:rPr lang="en-IN"/>
            <a:t>:</a:t>
          </a:r>
        </a:p>
        <a:p>
          <a:pPr lvl="2"/>
          <a:r>
            <a:rPr lang="en-IN"/>
            <a:t>The position mimics a call option’s payoff, so the trader profits if the stock rises, but their losses are limited if the price falls below the strike price of the put.</a:t>
          </a:r>
        </a:p>
        <a:p>
          <a:pPr algn="l"/>
          <a:endParaRPr lang="en-IN" sz="1100" kern="1200"/>
        </a:p>
      </xdr:txBody>
    </xdr:sp>
    <xdr:clientData/>
  </xdr:twoCellAnchor>
  <xdr:twoCellAnchor>
    <xdr:from>
      <xdr:col>20</xdr:col>
      <xdr:colOff>127000</xdr:colOff>
      <xdr:row>61</xdr:row>
      <xdr:rowOff>95250</xdr:rowOff>
    </xdr:from>
    <xdr:to>
      <xdr:col>30</xdr:col>
      <xdr:colOff>304800</xdr:colOff>
      <xdr:row>77</xdr:row>
      <xdr:rowOff>82550</xdr:rowOff>
    </xdr:to>
    <xdr:sp macro="" textlink="">
      <xdr:nvSpPr>
        <xdr:cNvPr id="5" name="Flowchart: Alternate Process 4">
          <a:extLst>
            <a:ext uri="{FF2B5EF4-FFF2-40B4-BE49-F238E27FC236}">
              <a16:creationId xmlns:a16="http://schemas.microsoft.com/office/drawing/2014/main" id="{8CFB4BA2-564D-A81E-8180-ECCC3D1F3178}"/>
            </a:ext>
          </a:extLst>
        </xdr:cNvPr>
        <xdr:cNvSpPr/>
      </xdr:nvSpPr>
      <xdr:spPr>
        <a:xfrm>
          <a:off x="12915900" y="11347450"/>
          <a:ext cx="6273800" cy="29464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Why Use Synthetic Strategies?</a:t>
          </a:r>
        </a:p>
        <a:p>
          <a:r>
            <a:rPr lang="en-IN" b="1"/>
            <a:t>Cost Efficiency</a:t>
          </a:r>
          <a:r>
            <a:rPr lang="en-IN"/>
            <a:t>: Synthetic strategies can allow traders to replicate the payoff of owning the underlying asset or a specific option position without the high capital requirements or transaction fees. For example, instead of buying a stock outright, a synthetic long stock can be established with a call and put combination that costs less.</a:t>
          </a:r>
        </a:p>
        <a:p>
          <a:r>
            <a:rPr lang="en-IN" b="1"/>
            <a:t>Capital Efficiency</a:t>
          </a:r>
          <a:r>
            <a:rPr lang="en-IN"/>
            <a:t>: Synthetic strategies help to free up capital. Instead of buying or shorting the actual stock, the trader can use options to create similar payoffs with less margin or initial outlay.</a:t>
          </a:r>
        </a:p>
        <a:p>
          <a:r>
            <a:rPr lang="en-IN" b="1"/>
            <a:t>Hedging</a:t>
          </a:r>
          <a:r>
            <a:rPr lang="en-IN"/>
            <a:t>: Some traders use synthetic positions to hedge against price movements. For instance, a synthetic long stock position can be used to mimic the risks and rewards of owning a stock while reducing the capital required to do so.</a:t>
          </a:r>
        </a:p>
        <a:p>
          <a:r>
            <a:rPr lang="en-IN" b="1"/>
            <a:t>No Borrowing Required</a:t>
          </a:r>
          <a:r>
            <a:rPr lang="en-IN"/>
            <a:t>: Synthetic short stock positions allow traders to profit from a decline in asset prices without having to borrow the stock, which might be difficult or costly in certain markets.</a:t>
          </a:r>
        </a:p>
        <a:p>
          <a:r>
            <a:rPr lang="en-IN" b="1"/>
            <a:t>Flexibility</a:t>
          </a:r>
          <a:r>
            <a:rPr lang="en-IN"/>
            <a:t>: Traders can adjust their synthetic strategies according to their market outlook. For example, they may switch between synthetic long and short positions based on their expectation of future market movements.</a:t>
          </a:r>
        </a:p>
        <a:p>
          <a:pPr algn="l"/>
          <a:endParaRPr lang="en-IN" sz="1100" kern="1200"/>
        </a:p>
      </xdr:txBody>
    </xdr:sp>
    <xdr:clientData/>
  </xdr:twoCellAnchor>
  <xdr:twoCellAnchor>
    <xdr:from>
      <xdr:col>20</xdr:col>
      <xdr:colOff>368300</xdr:colOff>
      <xdr:row>79</xdr:row>
      <xdr:rowOff>50800</xdr:rowOff>
    </xdr:from>
    <xdr:to>
      <xdr:col>30</xdr:col>
      <xdr:colOff>463550</xdr:colOff>
      <xdr:row>97</xdr:row>
      <xdr:rowOff>38100</xdr:rowOff>
    </xdr:to>
    <xdr:sp macro="" textlink="">
      <xdr:nvSpPr>
        <xdr:cNvPr id="7" name="Flowchart: Alternate Process 6">
          <a:extLst>
            <a:ext uri="{FF2B5EF4-FFF2-40B4-BE49-F238E27FC236}">
              <a16:creationId xmlns:a16="http://schemas.microsoft.com/office/drawing/2014/main" id="{196CC6E5-613B-638E-BCAD-DD74E2D4F935}"/>
            </a:ext>
          </a:extLst>
        </xdr:cNvPr>
        <xdr:cNvSpPr/>
      </xdr:nvSpPr>
      <xdr:spPr>
        <a:xfrm>
          <a:off x="13157200" y="14630400"/>
          <a:ext cx="6191250" cy="33147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How Do Synthetic Strategies Work with Volatility and Maturity?</a:t>
          </a:r>
        </a:p>
        <a:p>
          <a:r>
            <a:rPr lang="en-IN" b="1"/>
            <a:t>Volatility</a:t>
          </a:r>
          <a:r>
            <a:rPr lang="en-IN"/>
            <a:t>:</a:t>
          </a:r>
        </a:p>
        <a:p>
          <a:pPr lvl="1"/>
          <a:r>
            <a:rPr lang="en-IN" b="1"/>
            <a:t>Synthetic Long Stock</a:t>
          </a:r>
          <a:r>
            <a:rPr lang="en-IN"/>
            <a:t>: Increased volatility tends to increase the price of both the call and the put options used in a synthetic long position. However, the </a:t>
          </a:r>
          <a:r>
            <a:rPr lang="en-IN" b="1"/>
            <a:t>direction of the move</a:t>
          </a:r>
          <a:r>
            <a:rPr lang="en-IN"/>
            <a:t> is important. If volatility leads to a sharp price increase, the trader profits, and if the price declines, they incur a loss.</a:t>
          </a:r>
        </a:p>
        <a:p>
          <a:pPr lvl="1"/>
          <a:r>
            <a:rPr lang="en-IN" b="1"/>
            <a:t>Synthetic Short Stock</a:t>
          </a:r>
          <a:r>
            <a:rPr lang="en-IN"/>
            <a:t>: As volatility increases, the price of the call and the put also increases. A large move downward would benefit a synthetic short stock position, but a large move upward would cause losses.</a:t>
          </a:r>
        </a:p>
        <a:p>
          <a:r>
            <a:rPr lang="en-IN" b="1"/>
            <a:t>Maturity</a:t>
          </a:r>
          <a:r>
            <a:rPr lang="en-IN"/>
            <a:t>:</a:t>
          </a:r>
        </a:p>
        <a:p>
          <a:pPr lvl="1"/>
          <a:r>
            <a:rPr lang="en-IN"/>
            <a:t>Longer maturity options generally cost more, but they provide more time for the asset price to move in the trader's favor.</a:t>
          </a:r>
        </a:p>
        <a:p>
          <a:pPr lvl="1"/>
          <a:r>
            <a:rPr lang="en-IN" b="1"/>
            <a:t>Synthetic Long Stock</a:t>
          </a:r>
          <a:r>
            <a:rPr lang="en-IN"/>
            <a:t>: With longer-dated options, the trader has more time for the underlying asset to move up, but the position is more expensive due to the higher cost of the long call and short put.</a:t>
          </a:r>
        </a:p>
        <a:p>
          <a:pPr lvl="1"/>
          <a:r>
            <a:rPr lang="en-IN" b="1"/>
            <a:t>Synthetic Short Stock</a:t>
          </a:r>
          <a:r>
            <a:rPr lang="en-IN"/>
            <a:t>: Similarly, longer maturity increases the cost of the synthetic short stock position but allows more time for the underlying asset to decline.</a:t>
          </a:r>
        </a:p>
        <a:p>
          <a:pPr algn="l"/>
          <a:endParaRPr lang="en-IN" sz="1100" kern="1200"/>
        </a:p>
      </xdr:txBody>
    </xdr:sp>
    <xdr:clientData/>
  </xdr:twoCellAnchor>
  <xdr:twoCellAnchor>
    <xdr:from>
      <xdr:col>21</xdr:col>
      <xdr:colOff>152400</xdr:colOff>
      <xdr:row>99</xdr:row>
      <xdr:rowOff>146050</xdr:rowOff>
    </xdr:from>
    <xdr:to>
      <xdr:col>30</xdr:col>
      <xdr:colOff>260350</xdr:colOff>
      <xdr:row>111</xdr:row>
      <xdr:rowOff>38100</xdr:rowOff>
    </xdr:to>
    <xdr:sp macro="" textlink="">
      <xdr:nvSpPr>
        <xdr:cNvPr id="9" name="Flowchart: Alternate Process 8">
          <a:extLst>
            <a:ext uri="{FF2B5EF4-FFF2-40B4-BE49-F238E27FC236}">
              <a16:creationId xmlns:a16="http://schemas.microsoft.com/office/drawing/2014/main" id="{CEDE8EE8-6392-140D-AB5D-D9D849CF4E95}"/>
            </a:ext>
          </a:extLst>
        </xdr:cNvPr>
        <xdr:cNvSpPr/>
      </xdr:nvSpPr>
      <xdr:spPr>
        <a:xfrm>
          <a:off x="13550900" y="18421350"/>
          <a:ext cx="5594350" cy="21018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sz="1600" b="1" kern="1200"/>
            <a:t>Key takeaways</a:t>
          </a:r>
        </a:p>
        <a:p>
          <a:r>
            <a:rPr lang="en-IN" b="1"/>
            <a:t>Risk and Reward Profile</a:t>
          </a:r>
          <a:r>
            <a:rPr lang="en-IN"/>
            <a:t>: Synthetic strategies aim to replicate the payoff of a direct position in an asset (like owning stock or shorting stock). The risks and rewards of synthetic strategies generally mirror those of the corresponding stock positions.</a:t>
          </a:r>
        </a:p>
        <a:p>
          <a:r>
            <a:rPr lang="en-IN" b="1"/>
            <a:t>Cost Efficiency</a:t>
          </a:r>
          <a:r>
            <a:rPr lang="en-IN"/>
            <a:t>: Traders can create synthetic positions with potentially lower capital outlay than directly buying or selling the underlying asset.</a:t>
          </a:r>
        </a:p>
        <a:p>
          <a:r>
            <a:rPr lang="en-IN" b="1"/>
            <a:t>Flexibility</a:t>
          </a:r>
          <a:r>
            <a:rPr lang="en-IN"/>
            <a:t>: Synthetic strategies can be adapted to suit different market conditions, and traders can use them to adjust their exposure without directly taking positions in the underlying asset.</a:t>
          </a:r>
        </a:p>
        <a:p>
          <a:pPr algn="l"/>
          <a:endParaRPr lang="en-IN" sz="1100" kern="12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9</xdr:col>
      <xdr:colOff>180975</xdr:colOff>
      <xdr:row>8</xdr:row>
      <xdr:rowOff>6350</xdr:rowOff>
    </xdr:from>
    <xdr:to>
      <xdr:col>16</xdr:col>
      <xdr:colOff>485775</xdr:colOff>
      <xdr:row>22</xdr:row>
      <xdr:rowOff>171450</xdr:rowOff>
    </xdr:to>
    <xdr:graphicFrame macro="">
      <xdr:nvGraphicFramePr>
        <xdr:cNvPr id="2" name="Chart 1">
          <a:extLst>
            <a:ext uri="{FF2B5EF4-FFF2-40B4-BE49-F238E27FC236}">
              <a16:creationId xmlns:a16="http://schemas.microsoft.com/office/drawing/2014/main" id="{DCD51B6B-D406-D4EB-E1D9-0BE2A7EF22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593725</xdr:colOff>
      <xdr:row>48</xdr:row>
      <xdr:rowOff>38100</xdr:rowOff>
    </xdr:from>
    <xdr:to>
      <xdr:col>14</xdr:col>
      <xdr:colOff>447675</xdr:colOff>
      <xdr:row>63</xdr:row>
      <xdr:rowOff>19050</xdr:rowOff>
    </xdr:to>
    <xdr:graphicFrame macro="">
      <xdr:nvGraphicFramePr>
        <xdr:cNvPr id="4" name="Chart 3">
          <a:extLst>
            <a:ext uri="{FF2B5EF4-FFF2-40B4-BE49-F238E27FC236}">
              <a16:creationId xmlns:a16="http://schemas.microsoft.com/office/drawing/2014/main" id="{1467ED22-29F2-8DA2-D26D-9F993A1C6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533400</xdr:colOff>
      <xdr:row>4</xdr:row>
      <xdr:rowOff>88900</xdr:rowOff>
    </xdr:from>
    <xdr:to>
      <xdr:col>25</xdr:col>
      <xdr:colOff>381000</xdr:colOff>
      <xdr:row>25</xdr:row>
      <xdr:rowOff>101600</xdr:rowOff>
    </xdr:to>
    <xdr:sp macro="" textlink="">
      <xdr:nvSpPr>
        <xdr:cNvPr id="3" name="Flowchart: Alternate Process 2">
          <a:extLst>
            <a:ext uri="{FF2B5EF4-FFF2-40B4-BE49-F238E27FC236}">
              <a16:creationId xmlns:a16="http://schemas.microsoft.com/office/drawing/2014/main" id="{5173D7F4-71D4-1E9E-51C3-E7BD97DCB012}"/>
            </a:ext>
          </a:extLst>
        </xdr:cNvPr>
        <xdr:cNvSpPr/>
      </xdr:nvSpPr>
      <xdr:spPr>
        <a:xfrm>
          <a:off x="12566650" y="825500"/>
          <a:ext cx="4114800" cy="38798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sz="1800" b="1" kern="1200"/>
            <a:t>Bull and Bear Strategy</a:t>
          </a:r>
        </a:p>
        <a:p>
          <a:r>
            <a:rPr lang="en-IN" b="1"/>
            <a:t>Description</a:t>
          </a:r>
          <a:r>
            <a:rPr lang="en-IN"/>
            <a:t>: A vertical spread involves buying and selling options with the same expiration date but different strike prices. A </a:t>
          </a:r>
          <a:r>
            <a:rPr lang="en-IN" b="1"/>
            <a:t>bull put</a:t>
          </a:r>
          <a:r>
            <a:rPr lang="en-IN"/>
            <a:t> is used when the trader expects the price to rise, while a </a:t>
          </a:r>
          <a:r>
            <a:rPr lang="en-IN" b="1"/>
            <a:t>bear call</a:t>
          </a:r>
          <a:r>
            <a:rPr lang="en-IN"/>
            <a:t> is used when expecting the price to fall.</a:t>
          </a:r>
        </a:p>
        <a:p>
          <a:r>
            <a:rPr lang="en-IN" b="1"/>
            <a:t>When Useful</a:t>
          </a:r>
          <a:r>
            <a:rPr lang="en-IN"/>
            <a:t>: This strategy is useful when a trader has a </a:t>
          </a:r>
          <a:r>
            <a:rPr lang="en-IN" b="1"/>
            <a:t>moderately bullish</a:t>
          </a:r>
          <a:r>
            <a:rPr lang="en-IN"/>
            <a:t> or </a:t>
          </a:r>
          <a:r>
            <a:rPr lang="en-IN" b="1"/>
            <a:t>moderately bearish</a:t>
          </a:r>
          <a:r>
            <a:rPr lang="en-IN"/>
            <a:t> outlook on the underlying asset.</a:t>
          </a:r>
        </a:p>
        <a:p>
          <a:r>
            <a:rPr lang="en-IN" b="1"/>
            <a:t>Effect of Volatility and Maturity</a:t>
          </a:r>
          <a:r>
            <a:rPr lang="en-IN"/>
            <a:t>:</a:t>
          </a:r>
          <a:r>
            <a:rPr lang="en-IN" baseline="0"/>
            <a:t> </a:t>
          </a:r>
        </a:p>
        <a:p>
          <a:r>
            <a:rPr lang="en-IN" b="1"/>
            <a:t>Volatility</a:t>
          </a:r>
          <a:r>
            <a:rPr lang="en-IN"/>
            <a:t>: Higher volatility increases the premiums of the options, making it more expensive to establish a vertical spread. Volatility increases the chance that one of the options will be exercised, but in a vertical spread, the trader is looking for the spread to be within a certain price range.</a:t>
          </a:r>
        </a:p>
        <a:p>
          <a:r>
            <a:rPr lang="en-IN" b="1"/>
            <a:t>Maturity</a:t>
          </a:r>
          <a:r>
            <a:rPr lang="en-IN"/>
            <a:t>: Longer maturity provides more time for the price to move, but the strategy costs more in terms of premium. Short-term vertical spreads can be cheaper but might offer smaller profits.</a:t>
          </a:r>
        </a:p>
        <a:p>
          <a:pPr algn="l"/>
          <a:endParaRPr lang="en-IN" sz="1600" kern="12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9</xdr:col>
      <xdr:colOff>180975</xdr:colOff>
      <xdr:row>8</xdr:row>
      <xdr:rowOff>6350</xdr:rowOff>
    </xdr:from>
    <xdr:to>
      <xdr:col>16</xdr:col>
      <xdr:colOff>485775</xdr:colOff>
      <xdr:row>22</xdr:row>
      <xdr:rowOff>171450</xdr:rowOff>
    </xdr:to>
    <xdr:graphicFrame macro="">
      <xdr:nvGraphicFramePr>
        <xdr:cNvPr id="2" name="Chart 1">
          <a:extLst>
            <a:ext uri="{FF2B5EF4-FFF2-40B4-BE49-F238E27FC236}">
              <a16:creationId xmlns:a16="http://schemas.microsoft.com/office/drawing/2014/main" id="{58F97742-283C-49D0-BB01-9009825199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619125</xdr:colOff>
      <xdr:row>45</xdr:row>
      <xdr:rowOff>158750</xdr:rowOff>
    </xdr:from>
    <xdr:to>
      <xdr:col>14</xdr:col>
      <xdr:colOff>473075</xdr:colOff>
      <xdr:row>60</xdr:row>
      <xdr:rowOff>139700</xdr:rowOff>
    </xdr:to>
    <xdr:graphicFrame macro="">
      <xdr:nvGraphicFramePr>
        <xdr:cNvPr id="3" name="Chart 2">
          <a:extLst>
            <a:ext uri="{FF2B5EF4-FFF2-40B4-BE49-F238E27FC236}">
              <a16:creationId xmlns:a16="http://schemas.microsoft.com/office/drawing/2014/main" id="{C468F0DE-567E-4217-8131-7598A3E322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390525</xdr:colOff>
      <xdr:row>10</xdr:row>
      <xdr:rowOff>76200</xdr:rowOff>
    </xdr:from>
    <xdr:to>
      <xdr:col>19</xdr:col>
      <xdr:colOff>85725</xdr:colOff>
      <xdr:row>25</xdr:row>
      <xdr:rowOff>57150</xdr:rowOff>
    </xdr:to>
    <xdr:graphicFrame macro="">
      <xdr:nvGraphicFramePr>
        <xdr:cNvPr id="2" name="Chart 1">
          <a:extLst>
            <a:ext uri="{FF2B5EF4-FFF2-40B4-BE49-F238E27FC236}">
              <a16:creationId xmlns:a16="http://schemas.microsoft.com/office/drawing/2014/main" id="{AD727D7D-4BA6-1CF4-807C-DCDB0FFCC0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282575</xdr:colOff>
      <xdr:row>45</xdr:row>
      <xdr:rowOff>127000</xdr:rowOff>
    </xdr:from>
    <xdr:to>
      <xdr:col>18</xdr:col>
      <xdr:colOff>587375</xdr:colOff>
      <xdr:row>60</xdr:row>
      <xdr:rowOff>107950</xdr:rowOff>
    </xdr:to>
    <xdr:graphicFrame macro="">
      <xdr:nvGraphicFramePr>
        <xdr:cNvPr id="3" name="Chart 2">
          <a:extLst>
            <a:ext uri="{FF2B5EF4-FFF2-40B4-BE49-F238E27FC236}">
              <a16:creationId xmlns:a16="http://schemas.microsoft.com/office/drawing/2014/main" id="{D94C47DC-9651-46D0-97F2-D1BE1DF023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9524</xdr:colOff>
      <xdr:row>70</xdr:row>
      <xdr:rowOff>119064</xdr:rowOff>
    </xdr:from>
    <xdr:to>
      <xdr:col>23</xdr:col>
      <xdr:colOff>507999</xdr:colOff>
      <xdr:row>88</xdr:row>
      <xdr:rowOff>71439</xdr:rowOff>
    </xdr:to>
    <xdr:graphicFrame macro="">
      <xdr:nvGraphicFramePr>
        <xdr:cNvPr id="4" name="Chart 3">
          <a:extLst>
            <a:ext uri="{FF2B5EF4-FFF2-40B4-BE49-F238E27FC236}">
              <a16:creationId xmlns:a16="http://schemas.microsoft.com/office/drawing/2014/main" id="{F4778CD7-B98C-1247-7600-81752EF4A9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365125</xdr:colOff>
      <xdr:row>13</xdr:row>
      <xdr:rowOff>103187</xdr:rowOff>
    </xdr:from>
    <xdr:to>
      <xdr:col>27</xdr:col>
      <xdr:colOff>198437</xdr:colOff>
      <xdr:row>34</xdr:row>
      <xdr:rowOff>103187</xdr:rowOff>
    </xdr:to>
    <xdr:sp macro="" textlink="">
      <xdr:nvSpPr>
        <xdr:cNvPr id="5" name="Flowchart: Alternate Process 4">
          <a:extLst>
            <a:ext uri="{FF2B5EF4-FFF2-40B4-BE49-F238E27FC236}">
              <a16:creationId xmlns:a16="http://schemas.microsoft.com/office/drawing/2014/main" id="{CD7BC098-401B-53E5-4D29-3477750BB1EC}"/>
            </a:ext>
          </a:extLst>
        </xdr:cNvPr>
        <xdr:cNvSpPr/>
      </xdr:nvSpPr>
      <xdr:spPr>
        <a:xfrm>
          <a:off x="13223875" y="2476500"/>
          <a:ext cx="4111625" cy="3833812"/>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Increasing Volatility</a:t>
          </a:r>
          <a:r>
            <a:rPr lang="en-IN"/>
            <a:t>:</a:t>
          </a:r>
        </a:p>
        <a:p>
          <a:pPr lvl="1"/>
          <a:r>
            <a:rPr lang="en-IN"/>
            <a:t>Volatility tends to decrease the effectiveness of a butterfly spread. Since the strategy profits from low volatility, rising volatility increases the chances of the underlying price moving away from the ideal strike range (which is the center of the butterfly spread). This can lead to losses as the options bought and sold become more expensive and more likely to be exercised.</a:t>
          </a:r>
        </a:p>
        <a:p>
          <a:r>
            <a:rPr lang="en-IN" b="1"/>
            <a:t>Increasing Maturity</a:t>
          </a:r>
          <a:r>
            <a:rPr lang="en-IN"/>
            <a:t>:</a:t>
          </a:r>
        </a:p>
        <a:p>
          <a:pPr lvl="1"/>
          <a:r>
            <a:rPr lang="en-IN"/>
            <a:t>The effect of increasing maturity on the butterfly spread can be mixed. On one hand, a longer maturity gives the position more time to be profitable as the asset may move closer to the ideal strike price. On the other hand, it also increases the cost of the spread (due to higher premiums on the longer-dated options). Moreover, the longer the time frame, the more opportunity there is for the price to move away from the target, increasing the risk.</a:t>
          </a:r>
        </a:p>
        <a:p>
          <a:pPr algn="l"/>
          <a:endParaRPr lang="en-IN" sz="1100" kern="12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10</xdr:col>
      <xdr:colOff>314325</xdr:colOff>
      <xdr:row>6</xdr:row>
      <xdr:rowOff>171450</xdr:rowOff>
    </xdr:from>
    <xdr:to>
      <xdr:col>18</xdr:col>
      <xdr:colOff>9525</xdr:colOff>
      <xdr:row>21</xdr:row>
      <xdr:rowOff>152400</xdr:rowOff>
    </xdr:to>
    <xdr:graphicFrame macro="">
      <xdr:nvGraphicFramePr>
        <xdr:cNvPr id="2" name="Chart 1">
          <a:extLst>
            <a:ext uri="{FF2B5EF4-FFF2-40B4-BE49-F238E27FC236}">
              <a16:creationId xmlns:a16="http://schemas.microsoft.com/office/drawing/2014/main" id="{ABAD0DD7-2C56-37B8-881A-F028F18816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9</xdr:col>
      <xdr:colOff>15875</xdr:colOff>
      <xdr:row>8</xdr:row>
      <xdr:rowOff>120650</xdr:rowOff>
    </xdr:from>
    <xdr:to>
      <xdr:col>16</xdr:col>
      <xdr:colOff>320675</xdr:colOff>
      <xdr:row>23</xdr:row>
      <xdr:rowOff>101600</xdr:rowOff>
    </xdr:to>
    <xdr:graphicFrame macro="">
      <xdr:nvGraphicFramePr>
        <xdr:cNvPr id="2" name="Chart 1">
          <a:extLst>
            <a:ext uri="{FF2B5EF4-FFF2-40B4-BE49-F238E27FC236}">
              <a16:creationId xmlns:a16="http://schemas.microsoft.com/office/drawing/2014/main" id="{ED7EAB0C-996F-51D6-EC80-274BA4E4B9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15875</xdr:colOff>
      <xdr:row>43</xdr:row>
      <xdr:rowOff>146050</xdr:rowOff>
    </xdr:from>
    <xdr:to>
      <xdr:col>16</xdr:col>
      <xdr:colOff>320675</xdr:colOff>
      <xdr:row>58</xdr:row>
      <xdr:rowOff>127000</xdr:rowOff>
    </xdr:to>
    <xdr:graphicFrame macro="">
      <xdr:nvGraphicFramePr>
        <xdr:cNvPr id="4" name="Chart 3">
          <a:extLst>
            <a:ext uri="{FF2B5EF4-FFF2-40B4-BE49-F238E27FC236}">
              <a16:creationId xmlns:a16="http://schemas.microsoft.com/office/drawing/2014/main" id="{EAC833D0-0E42-99F3-3DE6-DAF8821C42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307975</xdr:colOff>
      <xdr:row>79</xdr:row>
      <xdr:rowOff>0</xdr:rowOff>
    </xdr:from>
    <xdr:to>
      <xdr:col>17</xdr:col>
      <xdr:colOff>3175</xdr:colOff>
      <xdr:row>93</xdr:row>
      <xdr:rowOff>165100</xdr:rowOff>
    </xdr:to>
    <xdr:graphicFrame macro="">
      <xdr:nvGraphicFramePr>
        <xdr:cNvPr id="5" name="Chart 4">
          <a:extLst>
            <a:ext uri="{FF2B5EF4-FFF2-40B4-BE49-F238E27FC236}">
              <a16:creationId xmlns:a16="http://schemas.microsoft.com/office/drawing/2014/main" id="{1837BED3-4251-94D0-9592-9932EF3EA2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22225</xdr:colOff>
      <xdr:row>113</xdr:row>
      <xdr:rowOff>127000</xdr:rowOff>
    </xdr:from>
    <xdr:to>
      <xdr:col>16</xdr:col>
      <xdr:colOff>177800</xdr:colOff>
      <xdr:row>129</xdr:row>
      <xdr:rowOff>152400</xdr:rowOff>
    </xdr:to>
    <xdr:graphicFrame macro="">
      <xdr:nvGraphicFramePr>
        <xdr:cNvPr id="7" name="Chart 6">
          <a:extLst>
            <a:ext uri="{FF2B5EF4-FFF2-40B4-BE49-F238E27FC236}">
              <a16:creationId xmlns:a16="http://schemas.microsoft.com/office/drawing/2014/main" id="{E8C7016B-78FB-0BBD-2CAB-03AE193F9E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0</xdr:colOff>
          <xdr:row>1</xdr:row>
          <xdr:rowOff>25400</xdr:rowOff>
        </xdr:from>
        <xdr:to>
          <xdr:col>16</xdr:col>
          <xdr:colOff>323850</xdr:colOff>
          <xdr:row>5</xdr:row>
          <xdr:rowOff>177800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600-00000144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ea typeface="Calibri"/>
                  <a:cs typeface="Calibri"/>
                </a:rPr>
                <a:t>BACK TO MENU</a:t>
              </a:r>
            </a:p>
          </xdr:txBody>
        </xdr:sp>
        <xdr:clientData fPrintsWithSheet="0"/>
      </xdr:twoCellAnchor>
    </mc:Choice>
    <mc:Fallback/>
  </mc:AlternateContent>
  <xdr:twoCellAnchor>
    <xdr:from>
      <xdr:col>17</xdr:col>
      <xdr:colOff>260350</xdr:colOff>
      <xdr:row>111</xdr:row>
      <xdr:rowOff>12700</xdr:rowOff>
    </xdr:from>
    <xdr:to>
      <xdr:col>22</xdr:col>
      <xdr:colOff>603250</xdr:colOff>
      <xdr:row>133</xdr:row>
      <xdr:rowOff>57150</xdr:rowOff>
    </xdr:to>
    <xdr:sp macro="" textlink="">
      <xdr:nvSpPr>
        <xdr:cNvPr id="6" name="Flowchart: Alternate Process 5">
          <a:extLst>
            <a:ext uri="{FF2B5EF4-FFF2-40B4-BE49-F238E27FC236}">
              <a16:creationId xmlns:a16="http://schemas.microsoft.com/office/drawing/2014/main" id="{740B65FE-6CD0-CF67-2F68-3CDF925038CD}"/>
            </a:ext>
          </a:extLst>
        </xdr:cNvPr>
        <xdr:cNvSpPr/>
      </xdr:nvSpPr>
      <xdr:spPr>
        <a:xfrm>
          <a:off x="10909300" y="20453350"/>
          <a:ext cx="3390900" cy="40957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sz="1400" b="1"/>
            <a:t>Strangle</a:t>
          </a:r>
        </a:p>
        <a:p>
          <a:r>
            <a:rPr lang="en-IN" b="1"/>
            <a:t>Description</a:t>
          </a:r>
          <a:r>
            <a:rPr lang="en-IN"/>
            <a:t>: A strangle is similar to a straddle, but with different strike prices for the call and put options. The strategy profits from significant price movement, but the price movement must be large enough to overcome the cost of both options.</a:t>
          </a:r>
        </a:p>
        <a:p>
          <a:r>
            <a:rPr lang="en-IN" b="1"/>
            <a:t>When Useful</a:t>
          </a:r>
          <a:r>
            <a:rPr lang="en-IN"/>
            <a:t>: A trader uses this strategy when they expect significant volatility, but want to lower the cost of the trade by choosing out-of-the-money options.</a:t>
          </a:r>
        </a:p>
        <a:p>
          <a:r>
            <a:rPr lang="en-IN" b="1"/>
            <a:t>Effect of Volatility and Maturity</a:t>
          </a:r>
          <a:r>
            <a:rPr lang="en-IN"/>
            <a:t>:</a:t>
          </a:r>
        </a:p>
        <a:p>
          <a:r>
            <a:rPr lang="en-IN" b="1"/>
            <a:t>Volatility</a:t>
          </a:r>
          <a:r>
            <a:rPr lang="en-IN"/>
            <a:t>: Volatility increases the likelihood of profitable movement in either direction. As volatility rises, both the call and the put premiums rise, which can make this strategy profitable if the price moves enough.</a:t>
          </a:r>
        </a:p>
        <a:p>
          <a:r>
            <a:rPr lang="en-IN" b="1"/>
            <a:t>Maturity</a:t>
          </a:r>
          <a:r>
            <a:rPr lang="en-IN"/>
            <a:t>: Longer-dated options allow for more time for the price movement to occur, but also increase the cost of the strategy due to higher option premiums.</a:t>
          </a:r>
        </a:p>
        <a:p>
          <a:pPr algn="l"/>
          <a:endParaRPr lang="en-IN" sz="1100" kern="1200"/>
        </a:p>
      </xdr:txBody>
    </xdr:sp>
    <xdr:clientData/>
  </xdr:twoCellAnchor>
  <xdr:twoCellAnchor>
    <xdr:from>
      <xdr:col>18</xdr:col>
      <xdr:colOff>222250</xdr:colOff>
      <xdr:row>35</xdr:row>
      <xdr:rowOff>50800</xdr:rowOff>
    </xdr:from>
    <xdr:to>
      <xdr:col>24</xdr:col>
      <xdr:colOff>520700</xdr:colOff>
      <xdr:row>63</xdr:row>
      <xdr:rowOff>0</xdr:rowOff>
    </xdr:to>
    <xdr:sp macro="" textlink="">
      <xdr:nvSpPr>
        <xdr:cNvPr id="8" name="Flowchart: Alternate Process 7">
          <a:extLst>
            <a:ext uri="{FF2B5EF4-FFF2-40B4-BE49-F238E27FC236}">
              <a16:creationId xmlns:a16="http://schemas.microsoft.com/office/drawing/2014/main" id="{A14C0AF3-3C97-FE01-6677-53B9218C9599}"/>
            </a:ext>
          </a:extLst>
        </xdr:cNvPr>
        <xdr:cNvSpPr/>
      </xdr:nvSpPr>
      <xdr:spPr>
        <a:xfrm>
          <a:off x="11480800" y="6496050"/>
          <a:ext cx="3956050" cy="51054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sz="1800" b="1"/>
            <a:t>Strip</a:t>
          </a:r>
        </a:p>
        <a:p>
          <a:r>
            <a:rPr lang="en-IN" b="1"/>
            <a:t>Description</a:t>
          </a:r>
          <a:r>
            <a:rPr lang="en-IN"/>
            <a:t>: A </a:t>
          </a:r>
          <a:r>
            <a:rPr lang="en-IN" b="1"/>
            <a:t>strip</a:t>
          </a:r>
          <a:r>
            <a:rPr lang="en-IN"/>
            <a:t> is a strategy where the trader buys </a:t>
          </a:r>
          <a:r>
            <a:rPr lang="en-IN" b="1"/>
            <a:t>one call</a:t>
          </a:r>
          <a:r>
            <a:rPr lang="en-IN"/>
            <a:t> and </a:t>
          </a:r>
          <a:r>
            <a:rPr lang="en-IN" b="1"/>
            <a:t>two puts</a:t>
          </a:r>
          <a:r>
            <a:rPr lang="en-IN"/>
            <a:t> on the same underlying asset, all with the same strike price and expiration date. The strategy is essentially a </a:t>
          </a:r>
          <a:r>
            <a:rPr lang="en-IN" b="1"/>
            <a:t>long straddle</a:t>
          </a:r>
          <a:r>
            <a:rPr lang="en-IN"/>
            <a:t>, but with a higher number of puts compared to calls.</a:t>
          </a:r>
        </a:p>
        <a:p>
          <a:r>
            <a:rPr lang="en-IN" b="1"/>
            <a:t>When Useful</a:t>
          </a:r>
          <a:r>
            <a:rPr lang="en-IN"/>
            <a:t>: The strip strategy is used when the trader expects a </a:t>
          </a:r>
          <a:r>
            <a:rPr lang="en-IN" b="1"/>
            <a:t>significant move to the downside</a:t>
          </a:r>
          <a:r>
            <a:rPr lang="en-IN"/>
            <a:t> or has a bearish outlook on the asset but still wants to benefit from large movements in either direction.</a:t>
          </a:r>
          <a:r>
            <a:rPr lang="en-IN" baseline="0"/>
            <a:t> </a:t>
          </a:r>
          <a:r>
            <a:rPr lang="en-IN"/>
            <a:t>Since the trader has more puts than calls, the strategy profits more if the price moves significantly </a:t>
          </a:r>
          <a:r>
            <a:rPr lang="en-IN" b="1"/>
            <a:t>down</a:t>
          </a:r>
          <a:r>
            <a:rPr lang="en-IN"/>
            <a:t> rather than up.</a:t>
          </a:r>
        </a:p>
        <a:p>
          <a:r>
            <a:rPr lang="en-IN" b="1"/>
            <a:t>Effect of Volatility and Maturity</a:t>
          </a:r>
          <a:r>
            <a:rPr lang="en-IN"/>
            <a:t>:</a:t>
          </a:r>
        </a:p>
        <a:p>
          <a:r>
            <a:rPr lang="en-IN" b="1"/>
            <a:t>Volatility</a:t>
          </a:r>
          <a:r>
            <a:rPr lang="en-IN"/>
            <a:t>: The strategy benefits from </a:t>
          </a:r>
          <a:r>
            <a:rPr lang="en-IN" b="1"/>
            <a:t>higher volatility</a:t>
          </a:r>
          <a:r>
            <a:rPr lang="en-IN"/>
            <a:t> because the more the underlying price moves (either up or down), the greater the chance of profits. As volatility rises, the price of both the call and the put options increases. However, the trader has a larger position in the puts, so if the price moves downward, the strategy becomes more profitable.</a:t>
          </a:r>
        </a:p>
        <a:p>
          <a:r>
            <a:rPr lang="en-IN" b="1"/>
            <a:t>Maturity</a:t>
          </a:r>
          <a:r>
            <a:rPr lang="en-IN"/>
            <a:t>: Longer-dated options have a higher premium cost but provide more time for the price to move significantly. This can benefit the strategy, especially if the trader expects volatility to unfold over a longer time period. Short-term options are cheaper but have less time to reach profitability.</a:t>
          </a:r>
        </a:p>
        <a:p>
          <a:pPr algn="l"/>
          <a:endParaRPr lang="en-IN" sz="1100" kern="1200"/>
        </a:p>
      </xdr:txBody>
    </xdr:sp>
    <xdr:clientData/>
  </xdr:twoCellAnchor>
  <xdr:twoCellAnchor>
    <xdr:from>
      <xdr:col>19</xdr:col>
      <xdr:colOff>19050</xdr:colOff>
      <xdr:row>75</xdr:row>
      <xdr:rowOff>50800</xdr:rowOff>
    </xdr:from>
    <xdr:to>
      <xdr:col>26</xdr:col>
      <xdr:colOff>203200</xdr:colOff>
      <xdr:row>102</xdr:row>
      <xdr:rowOff>82550</xdr:rowOff>
    </xdr:to>
    <xdr:sp macro="" textlink="">
      <xdr:nvSpPr>
        <xdr:cNvPr id="9" name="Flowchart: Alternate Process 8">
          <a:extLst>
            <a:ext uri="{FF2B5EF4-FFF2-40B4-BE49-F238E27FC236}">
              <a16:creationId xmlns:a16="http://schemas.microsoft.com/office/drawing/2014/main" id="{091B807D-BC1A-0B46-535C-0F9228BAB580}"/>
            </a:ext>
          </a:extLst>
        </xdr:cNvPr>
        <xdr:cNvSpPr/>
      </xdr:nvSpPr>
      <xdr:spPr>
        <a:xfrm>
          <a:off x="11887200" y="13862050"/>
          <a:ext cx="4451350" cy="50038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sz="1400" b="1"/>
            <a:t>Strap</a:t>
          </a:r>
        </a:p>
        <a:p>
          <a:r>
            <a:rPr lang="en-IN" b="1"/>
            <a:t>Description</a:t>
          </a:r>
          <a:r>
            <a:rPr lang="en-IN"/>
            <a:t>: A </a:t>
          </a:r>
          <a:r>
            <a:rPr lang="en-IN" b="1"/>
            <a:t>strap</a:t>
          </a:r>
          <a:r>
            <a:rPr lang="en-IN"/>
            <a:t> is the opposite of a strip. In this strategy, the trader buys </a:t>
          </a:r>
          <a:r>
            <a:rPr lang="en-IN" b="1"/>
            <a:t>two calls</a:t>
          </a:r>
          <a:r>
            <a:rPr lang="en-IN"/>
            <a:t> and </a:t>
          </a:r>
          <a:r>
            <a:rPr lang="en-IN" b="1"/>
            <a:t>one put</a:t>
          </a:r>
          <a:r>
            <a:rPr lang="en-IN"/>
            <a:t>, all with the same strike price and expiration date. Like the strip, the strap is a </a:t>
          </a:r>
          <a:r>
            <a:rPr lang="en-IN" b="1"/>
            <a:t>long straddle</a:t>
          </a:r>
          <a:r>
            <a:rPr lang="en-IN"/>
            <a:t>, but with a higher number of calls compared to puts.</a:t>
          </a:r>
        </a:p>
        <a:p>
          <a:r>
            <a:rPr lang="en-IN" b="1"/>
            <a:t>When Useful</a:t>
          </a:r>
          <a:r>
            <a:rPr lang="en-IN"/>
            <a:t>: The strap is used when a trader expects a </a:t>
          </a:r>
          <a:r>
            <a:rPr lang="en-IN" b="1"/>
            <a:t>large price movement</a:t>
          </a:r>
          <a:r>
            <a:rPr lang="en-IN"/>
            <a:t> in either direction but believes the price is more likely to go </a:t>
          </a:r>
          <a:r>
            <a:rPr lang="en-IN" b="1"/>
            <a:t>upward</a:t>
          </a:r>
          <a:r>
            <a:rPr lang="en-IN"/>
            <a:t>. The trader is effectively </a:t>
          </a:r>
          <a:r>
            <a:rPr lang="en-IN" b="1"/>
            <a:t>bullish</a:t>
          </a:r>
          <a:r>
            <a:rPr lang="en-IN"/>
            <a:t>, as the greater number of calls compared to puts means that the strategy will profit more from a </a:t>
          </a:r>
          <a:r>
            <a:rPr lang="en-IN" b="1"/>
            <a:t>bullish price movement</a:t>
          </a:r>
          <a:r>
            <a:rPr lang="en-IN"/>
            <a:t>.</a:t>
          </a:r>
        </a:p>
        <a:p>
          <a:r>
            <a:rPr lang="en-IN" b="1"/>
            <a:t>Effect of Volatility and Maturity</a:t>
          </a:r>
          <a:r>
            <a:rPr lang="en-IN"/>
            <a:t>:</a:t>
          </a:r>
        </a:p>
        <a:p>
          <a:r>
            <a:rPr lang="en-IN" b="1"/>
            <a:t>Volatility</a:t>
          </a:r>
          <a:r>
            <a:rPr lang="en-IN"/>
            <a:t>: As with the strip, the strap benefits from </a:t>
          </a:r>
          <a:r>
            <a:rPr lang="en-IN" b="1"/>
            <a:t>higher volatility</a:t>
          </a:r>
          <a:r>
            <a:rPr lang="en-IN"/>
            <a:t>. Volatility increases the price of both calls and puts, but since the trader holds more calls than puts, the strategy is more likely to benefit if the price moves upward. The higher the volatility, the greater the potential for the underlying asset to move significantly in either direction, which is beneficial to the strategy.</a:t>
          </a:r>
        </a:p>
        <a:p>
          <a:r>
            <a:rPr lang="en-IN" b="1"/>
            <a:t>Maturity</a:t>
          </a:r>
          <a:r>
            <a:rPr lang="en-IN"/>
            <a:t>: Longer-dated options give more time for the price to move in the trader's favor. The premium for longer-dated options is higher, but this can work in the strategy's favor by providing more time for a bullish or bearish move. Shorter-dated options tend to be cheaper, but they also provide less time for the price to move significantly.</a:t>
          </a:r>
        </a:p>
        <a:p>
          <a:pPr algn="l"/>
          <a:endParaRPr lang="en-IN" sz="1100" kern="1200"/>
        </a:p>
      </xdr:txBody>
    </xdr:sp>
    <xdr:clientData/>
  </xdr:twoCellAnchor>
  <xdr:twoCellAnchor>
    <xdr:from>
      <xdr:col>18</xdr:col>
      <xdr:colOff>342900</xdr:colOff>
      <xdr:row>6</xdr:row>
      <xdr:rowOff>139700</xdr:rowOff>
    </xdr:from>
    <xdr:to>
      <xdr:col>24</xdr:col>
      <xdr:colOff>107950</xdr:colOff>
      <xdr:row>27</xdr:row>
      <xdr:rowOff>177800</xdr:rowOff>
    </xdr:to>
    <xdr:sp macro="" textlink="">
      <xdr:nvSpPr>
        <xdr:cNvPr id="10" name="Flowchart: Alternate Process 9">
          <a:extLst>
            <a:ext uri="{FF2B5EF4-FFF2-40B4-BE49-F238E27FC236}">
              <a16:creationId xmlns:a16="http://schemas.microsoft.com/office/drawing/2014/main" id="{A3161A3B-2085-0876-1C8F-35311E7D9305}"/>
            </a:ext>
          </a:extLst>
        </xdr:cNvPr>
        <xdr:cNvSpPr/>
      </xdr:nvSpPr>
      <xdr:spPr>
        <a:xfrm>
          <a:off x="11601450" y="1244600"/>
          <a:ext cx="3422650" cy="39052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sz="1400" b="1">
              <a:solidFill>
                <a:schemeClr val="dk1"/>
              </a:solidFill>
              <a:effectLst/>
              <a:latin typeface="+mn-lt"/>
              <a:ea typeface="+mn-ea"/>
              <a:cs typeface="+mn-cs"/>
            </a:rPr>
            <a:t>Straddle</a:t>
          </a:r>
          <a:endParaRPr lang="en-IN" sz="1400">
            <a:effectLst/>
          </a:endParaRPr>
        </a:p>
        <a:p>
          <a:r>
            <a:rPr lang="en-IN" sz="1100" b="1">
              <a:solidFill>
                <a:schemeClr val="dk1"/>
              </a:solidFill>
              <a:effectLst/>
              <a:latin typeface="+mn-lt"/>
              <a:ea typeface="+mn-ea"/>
              <a:cs typeface="+mn-cs"/>
            </a:rPr>
            <a:t>Description</a:t>
          </a:r>
          <a:r>
            <a:rPr lang="en-IN" sz="1100">
              <a:solidFill>
                <a:schemeClr val="dk1"/>
              </a:solidFill>
              <a:effectLst/>
              <a:latin typeface="+mn-lt"/>
              <a:ea typeface="+mn-ea"/>
              <a:cs typeface="+mn-cs"/>
            </a:rPr>
            <a:t>: A straddle involves buying both a call and a put option on the same asset, with the same strike price and expiration date. The trader profits if the price moves significantly in either direction, but loses if the asset price remains flat.</a:t>
          </a:r>
          <a:endParaRPr lang="en-IN">
            <a:effectLst/>
          </a:endParaRPr>
        </a:p>
        <a:p>
          <a:r>
            <a:rPr lang="en-IN" sz="1100" b="1">
              <a:solidFill>
                <a:schemeClr val="dk1"/>
              </a:solidFill>
              <a:effectLst/>
              <a:latin typeface="+mn-lt"/>
              <a:ea typeface="+mn-ea"/>
              <a:cs typeface="+mn-cs"/>
            </a:rPr>
            <a:t>When Useful</a:t>
          </a:r>
          <a:r>
            <a:rPr lang="en-IN" sz="1100">
              <a:solidFill>
                <a:schemeClr val="dk1"/>
              </a:solidFill>
              <a:effectLst/>
              <a:latin typeface="+mn-lt"/>
              <a:ea typeface="+mn-ea"/>
              <a:cs typeface="+mn-cs"/>
            </a:rPr>
            <a:t>: This strategy is used when a trader expects significant </a:t>
          </a:r>
          <a:r>
            <a:rPr lang="en-IN" sz="1100" b="1">
              <a:solidFill>
                <a:schemeClr val="dk1"/>
              </a:solidFill>
              <a:effectLst/>
              <a:latin typeface="+mn-lt"/>
              <a:ea typeface="+mn-ea"/>
              <a:cs typeface="+mn-cs"/>
            </a:rPr>
            <a:t>volatility</a:t>
          </a:r>
          <a:r>
            <a:rPr lang="en-IN" sz="1100">
              <a:solidFill>
                <a:schemeClr val="dk1"/>
              </a:solidFill>
              <a:effectLst/>
              <a:latin typeface="+mn-lt"/>
              <a:ea typeface="+mn-ea"/>
              <a:cs typeface="+mn-cs"/>
            </a:rPr>
            <a:t> but is uncertain about the direction of the price movement.</a:t>
          </a:r>
          <a:endParaRPr lang="en-IN">
            <a:effectLst/>
          </a:endParaRPr>
        </a:p>
        <a:p>
          <a:r>
            <a:rPr lang="en-IN" sz="1100" b="1">
              <a:solidFill>
                <a:schemeClr val="dk1"/>
              </a:solidFill>
              <a:effectLst/>
              <a:latin typeface="+mn-lt"/>
              <a:ea typeface="+mn-ea"/>
              <a:cs typeface="+mn-cs"/>
            </a:rPr>
            <a:t>Effect of Volatility and Maturity</a:t>
          </a:r>
          <a:r>
            <a:rPr lang="en-IN" sz="1100">
              <a:solidFill>
                <a:schemeClr val="dk1"/>
              </a:solidFill>
              <a:effectLst/>
              <a:latin typeface="+mn-lt"/>
              <a:ea typeface="+mn-ea"/>
              <a:cs typeface="+mn-cs"/>
            </a:rPr>
            <a:t>:</a:t>
          </a:r>
          <a:endParaRPr lang="en-IN">
            <a:effectLst/>
          </a:endParaRPr>
        </a:p>
        <a:p>
          <a:r>
            <a:rPr lang="en-IN" sz="1100" b="1">
              <a:solidFill>
                <a:schemeClr val="dk1"/>
              </a:solidFill>
              <a:effectLst/>
              <a:latin typeface="+mn-lt"/>
              <a:ea typeface="+mn-ea"/>
              <a:cs typeface="+mn-cs"/>
            </a:rPr>
            <a:t>Volatility</a:t>
          </a:r>
          <a:r>
            <a:rPr lang="en-IN" sz="1100">
              <a:solidFill>
                <a:schemeClr val="dk1"/>
              </a:solidFill>
              <a:effectLst/>
              <a:latin typeface="+mn-lt"/>
              <a:ea typeface="+mn-ea"/>
              <a:cs typeface="+mn-cs"/>
            </a:rPr>
            <a:t>: Volatility is critical for this strategy. As volatility increases, the price of both the call and the put will increase, potentially making the strategy profitable if the price moves enough to offset the initial premium cost.</a:t>
          </a:r>
          <a:endParaRPr lang="en-IN">
            <a:effectLst/>
          </a:endParaRPr>
        </a:p>
        <a:p>
          <a:r>
            <a:rPr lang="en-IN" sz="1100" b="1">
              <a:solidFill>
                <a:schemeClr val="dk1"/>
              </a:solidFill>
              <a:effectLst/>
              <a:latin typeface="+mn-lt"/>
              <a:ea typeface="+mn-ea"/>
              <a:cs typeface="+mn-cs"/>
            </a:rPr>
            <a:t>Maturity</a:t>
          </a:r>
          <a:r>
            <a:rPr lang="en-IN" sz="1100">
              <a:solidFill>
                <a:schemeClr val="dk1"/>
              </a:solidFill>
              <a:effectLst/>
              <a:latin typeface="+mn-lt"/>
              <a:ea typeface="+mn-ea"/>
              <a:cs typeface="+mn-cs"/>
            </a:rPr>
            <a:t>: Longer-dated options are more expensive but provide more time for the price to move, which can be beneficial if a significant price movement is expected.</a:t>
          </a:r>
          <a:endParaRPr lang="en-IN">
            <a:effectLst/>
          </a:endParaRPr>
        </a:p>
        <a:p>
          <a:pPr algn="l"/>
          <a:endParaRPr lang="en-IN" sz="1100" kern="12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7</xdr:col>
      <xdr:colOff>457200</xdr:colOff>
      <xdr:row>4</xdr:row>
      <xdr:rowOff>127000</xdr:rowOff>
    </xdr:from>
    <xdr:to>
      <xdr:col>10</xdr:col>
      <xdr:colOff>222250</xdr:colOff>
      <xdr:row>11</xdr:row>
      <xdr:rowOff>139700</xdr:rowOff>
    </xdr:to>
    <xdr:sp macro="" textlink="">
      <xdr:nvSpPr>
        <xdr:cNvPr id="2" name="Rectangle: Folded Corner 1">
          <a:extLst>
            <a:ext uri="{FF2B5EF4-FFF2-40B4-BE49-F238E27FC236}">
              <a16:creationId xmlns:a16="http://schemas.microsoft.com/office/drawing/2014/main" id="{FA6BF2A7-972E-F8BE-96B9-6D908447210C}"/>
            </a:ext>
          </a:extLst>
        </xdr:cNvPr>
        <xdr:cNvSpPr/>
      </xdr:nvSpPr>
      <xdr:spPr>
        <a:xfrm>
          <a:off x="4724400" y="863600"/>
          <a:ext cx="1593850" cy="1301750"/>
        </a:xfrm>
        <a:prstGeom prst="foldedCorner">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lang="en-IN" sz="1600" kern="1200">
              <a:solidFill>
                <a:schemeClr val="tx1"/>
              </a:solidFill>
              <a:latin typeface="+mj-lt"/>
            </a:rPr>
            <a:t>Raw Data</a:t>
          </a:r>
          <a:endParaRPr lang="en-IN" sz="1100" b="0" i="0" u="none" strike="noStrike" kern="0">
            <a:solidFill>
              <a:schemeClr val="lt1"/>
            </a:solidFill>
            <a:effectLst/>
            <a:latin typeface="+mn-lt"/>
            <a:ea typeface="+mn-ea"/>
            <a:cs typeface="+mn-cs"/>
          </a:endParaRPr>
        </a:p>
        <a:p>
          <a:pPr algn="l"/>
          <a:r>
            <a:rPr lang="en-IN" sz="1400" b="0" i="0" u="none" strike="noStrike" kern="0">
              <a:solidFill>
                <a:schemeClr val="tx1"/>
              </a:solidFill>
              <a:effectLst/>
              <a:latin typeface="+mn-lt"/>
              <a:ea typeface="+mn-ea"/>
              <a:cs typeface="+mn-cs"/>
            </a:rPr>
            <a:t>DFW</a:t>
          </a:r>
        </a:p>
        <a:p>
          <a:pPr algn="l"/>
          <a:r>
            <a:rPr lang="en-IN" sz="1400" b="0" i="0" u="none" strike="noStrike" kern="0">
              <a:solidFill>
                <a:schemeClr val="tx1"/>
              </a:solidFill>
              <a:effectLst/>
              <a:latin typeface="+mn-lt"/>
              <a:ea typeface="+mn-ea"/>
              <a:cs typeface="+mn-cs"/>
            </a:rPr>
            <a:t>Regression</a:t>
          </a:r>
        </a:p>
        <a:p>
          <a:pPr algn="l"/>
          <a:r>
            <a:rPr lang="en-IN" sz="1400" b="0" i="0" u="none" strike="noStrike" kern="0">
              <a:solidFill>
                <a:schemeClr val="tx1"/>
              </a:solidFill>
              <a:effectLst/>
              <a:latin typeface="+mn-lt"/>
              <a:ea typeface="+mn-ea"/>
              <a:cs typeface="+mn-cs"/>
            </a:rPr>
            <a:t>Volatility</a:t>
          </a:r>
          <a:r>
            <a:rPr lang="en-IN" sz="1400" b="0" i="0" u="none" strike="noStrike" kern="0" baseline="0">
              <a:solidFill>
                <a:schemeClr val="tx1"/>
              </a:solidFill>
              <a:effectLst/>
              <a:latin typeface="+mn-lt"/>
              <a:ea typeface="+mn-ea"/>
              <a:cs typeface="+mn-cs"/>
            </a:rPr>
            <a:t> Surface</a:t>
          </a:r>
          <a:endParaRPr lang="en-IN" sz="1400" kern="1200">
            <a:solidFill>
              <a:schemeClr val="tx1"/>
            </a:solidFill>
            <a:latin typeface="+mj-lt"/>
          </a:endParaRPr>
        </a:p>
      </xdr:txBody>
    </xdr:sp>
    <xdr:clientData/>
  </xdr:twoCellAnchor>
  <mc:AlternateContent xmlns:mc="http://schemas.openxmlformats.org/markup-compatibility/2006">
    <mc:Choice xmlns:a14="http://schemas.microsoft.com/office/drawing/2010/main" Requires="a14">
      <xdr:twoCellAnchor>
        <xdr:from>
          <xdr:col>13</xdr:col>
          <xdr:colOff>285750</xdr:colOff>
          <xdr:row>9</xdr:row>
          <xdr:rowOff>6350</xdr:rowOff>
        </xdr:from>
        <xdr:to>
          <xdr:col>16</xdr:col>
          <xdr:colOff>25400</xdr:colOff>
          <xdr:row>13</xdr:row>
          <xdr:rowOff>19050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1700-0000017801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49</xdr:col>
      <xdr:colOff>266700</xdr:colOff>
      <xdr:row>3</xdr:row>
      <xdr:rowOff>38100</xdr:rowOff>
    </xdr:from>
    <xdr:to>
      <xdr:col>52</xdr:col>
      <xdr:colOff>438150</xdr:colOff>
      <xdr:row>9</xdr:row>
      <xdr:rowOff>254000</xdr:rowOff>
    </xdr:to>
    <xdr:sp macro="" textlink="">
      <xdr:nvSpPr>
        <xdr:cNvPr id="2" name="Rectangle: Diagonal Corners Rounded 1">
          <a:extLst>
            <a:ext uri="{FF2B5EF4-FFF2-40B4-BE49-F238E27FC236}">
              <a16:creationId xmlns:a16="http://schemas.microsoft.com/office/drawing/2014/main" id="{E42043D4-AC3A-D920-3D8C-7E7B3CC111AA}"/>
            </a:ext>
          </a:extLst>
        </xdr:cNvPr>
        <xdr:cNvSpPr/>
      </xdr:nvSpPr>
      <xdr:spPr>
        <a:xfrm>
          <a:off x="36118800" y="590550"/>
          <a:ext cx="3251200" cy="2070100"/>
        </a:xfrm>
        <a:prstGeom prst="round2DiagRect">
          <a:avLst>
            <a:gd name="adj1" fmla="val 16667"/>
            <a:gd name="adj2" fmla="val 50000"/>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When </a:t>
          </a:r>
          <a:r>
            <a:rPr lang="en-IN" b="1"/>
            <a:t>refining</a:t>
          </a:r>
          <a:r>
            <a:rPr lang="en-IN"/>
            <a:t> the Apple options dataset from Yahoo Finance, several criteria were used to ensure data relevance:</a:t>
          </a:r>
        </a:p>
        <a:p>
          <a:pPr algn="l"/>
          <a:r>
            <a:rPr lang="en-IN" b="0"/>
            <a:t>Moneyness</a:t>
          </a:r>
        </a:p>
        <a:p>
          <a:pPr algn="l"/>
          <a:r>
            <a:rPr lang="en-IN"/>
            <a:t>Volume and Open Interest</a:t>
          </a:r>
        </a:p>
        <a:p>
          <a:pPr algn="l"/>
          <a:r>
            <a:rPr lang="en-IN"/>
            <a:t>Expiration Date</a:t>
          </a:r>
        </a:p>
        <a:p>
          <a:pPr algn="l"/>
          <a:r>
            <a:rPr lang="en-IN"/>
            <a:t>Last Trade Date</a:t>
          </a:r>
        </a:p>
        <a:p>
          <a:pPr algn="l"/>
          <a:r>
            <a:rPr lang="en-IN"/>
            <a:t>Implied Volatility (IV)</a:t>
          </a:r>
        </a:p>
        <a:p>
          <a:pPr algn="l"/>
          <a:endParaRPr lang="en-IN" sz="1100" kern="1200"/>
        </a:p>
      </xdr:txBody>
    </xdr:sp>
    <xdr:clientData/>
  </xdr:twoCellAnchor>
  <xdr:twoCellAnchor>
    <xdr:from>
      <xdr:col>48</xdr:col>
      <xdr:colOff>590550</xdr:colOff>
      <xdr:row>10</xdr:row>
      <xdr:rowOff>228600</xdr:rowOff>
    </xdr:from>
    <xdr:to>
      <xdr:col>54</xdr:col>
      <xdr:colOff>114300</xdr:colOff>
      <xdr:row>17</xdr:row>
      <xdr:rowOff>215900</xdr:rowOff>
    </xdr:to>
    <xdr:sp macro="" textlink="">
      <xdr:nvSpPr>
        <xdr:cNvPr id="3" name="Flowchart: Alternate Process 2">
          <a:extLst>
            <a:ext uri="{FF2B5EF4-FFF2-40B4-BE49-F238E27FC236}">
              <a16:creationId xmlns:a16="http://schemas.microsoft.com/office/drawing/2014/main" id="{170E81C7-48D5-8856-447B-C2DA49104B67}"/>
            </a:ext>
          </a:extLst>
        </xdr:cNvPr>
        <xdr:cNvSpPr/>
      </xdr:nvSpPr>
      <xdr:spPr>
        <a:xfrm>
          <a:off x="35833050" y="3003550"/>
          <a:ext cx="4432300" cy="25654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Moneyness</a:t>
          </a:r>
          <a:r>
            <a:rPr lang="en-IN"/>
            <a:t>: Once filtered by strike price relative to stock price, contract names become redundant since moneyness categorizes options more effectively.</a:t>
          </a:r>
        </a:p>
        <a:p>
          <a:r>
            <a:rPr lang="en-IN" b="1"/>
            <a:t>% Change</a:t>
          </a:r>
          <a:r>
            <a:rPr lang="en-IN"/>
            <a:t>: This reflects daily price fluctuation, which doesn’t impact the option’s theoretical value or sensitivity and adds unnecessary noise.</a:t>
          </a:r>
        </a:p>
        <a:p>
          <a:r>
            <a:rPr lang="en-IN" b="1"/>
            <a:t>Volume and Open Interest</a:t>
          </a:r>
          <a:r>
            <a:rPr lang="en-IN"/>
            <a:t>: These helped select liquid options initially but aren’t needed for valuation calculations.</a:t>
          </a:r>
        </a:p>
        <a:p>
          <a:r>
            <a:rPr lang="en-IN" b="1"/>
            <a:t>Last Trade Date</a:t>
          </a:r>
          <a:r>
            <a:rPr lang="en-IN"/>
            <a:t>: Ensuring recent trades helped maintain up-to-date prices; irrelevant options were removed.</a:t>
          </a:r>
        </a:p>
        <a:p>
          <a:r>
            <a:rPr lang="en-IN"/>
            <a:t>By focusing on </a:t>
          </a:r>
          <a:r>
            <a:rPr lang="en-IN" b="1"/>
            <a:t>moneyness</a:t>
          </a:r>
          <a:r>
            <a:rPr lang="en-IN"/>
            <a:t>, </a:t>
          </a:r>
          <a:r>
            <a:rPr lang="en-IN" b="1"/>
            <a:t>recent prices</a:t>
          </a:r>
          <a:r>
            <a:rPr lang="en-IN"/>
            <a:t>, and core inputs, the dataset was refined for accurate sensitivity analysis.</a:t>
          </a:r>
        </a:p>
        <a:p>
          <a:pPr algn="l"/>
          <a:endParaRPr lang="en-IN" sz="1100" kern="12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9</xdr:col>
      <xdr:colOff>1041400</xdr:colOff>
      <xdr:row>6</xdr:row>
      <xdr:rowOff>158750</xdr:rowOff>
    </xdr:from>
    <xdr:to>
      <xdr:col>13</xdr:col>
      <xdr:colOff>349250</xdr:colOff>
      <xdr:row>9</xdr:row>
      <xdr:rowOff>177800</xdr:rowOff>
    </xdr:to>
    <xdr:sp macro="" textlink="">
      <xdr:nvSpPr>
        <xdr:cNvPr id="2" name="Flowchart: Alternate Process 1">
          <a:extLst>
            <a:ext uri="{FF2B5EF4-FFF2-40B4-BE49-F238E27FC236}">
              <a16:creationId xmlns:a16="http://schemas.microsoft.com/office/drawing/2014/main" id="{B0709F40-9F00-65E8-3B4E-EA6577748A7E}"/>
            </a:ext>
          </a:extLst>
        </xdr:cNvPr>
        <xdr:cNvSpPr/>
      </xdr:nvSpPr>
      <xdr:spPr>
        <a:xfrm>
          <a:off x="8921750" y="1454150"/>
          <a:ext cx="2654300" cy="5715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sz="1100" kern="1200"/>
            <a:t>In This I</a:t>
          </a:r>
          <a:r>
            <a:rPr lang="en-IN" sz="1100" kern="1200" baseline="0"/>
            <a:t> excluded Contract name, % change, Volume &amp; Open interest.</a:t>
          </a:r>
          <a:endParaRPr lang="en-IN" sz="1100" kern="1200"/>
        </a:p>
      </xdr:txBody>
    </xdr:sp>
    <xdr:clientData/>
  </xdr:twoCellAnchor>
  <xdr:twoCellAnchor>
    <xdr:from>
      <xdr:col>9</xdr:col>
      <xdr:colOff>82550</xdr:colOff>
      <xdr:row>5</xdr:row>
      <xdr:rowOff>6350</xdr:rowOff>
    </xdr:from>
    <xdr:to>
      <xdr:col>9</xdr:col>
      <xdr:colOff>889000</xdr:colOff>
      <xdr:row>9</xdr:row>
      <xdr:rowOff>31750</xdr:rowOff>
    </xdr:to>
    <xdr:cxnSp macro="">
      <xdr:nvCxnSpPr>
        <xdr:cNvPr id="4" name="Connector: Elbow 3">
          <a:extLst>
            <a:ext uri="{FF2B5EF4-FFF2-40B4-BE49-F238E27FC236}">
              <a16:creationId xmlns:a16="http://schemas.microsoft.com/office/drawing/2014/main" id="{3C4C5364-307A-5B4C-6F71-3D8C41C2B2DC}"/>
            </a:ext>
          </a:extLst>
        </xdr:cNvPr>
        <xdr:cNvCxnSpPr/>
      </xdr:nvCxnSpPr>
      <xdr:spPr>
        <a:xfrm>
          <a:off x="7962900" y="1117600"/>
          <a:ext cx="806450" cy="7620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215900</xdr:colOff>
      <xdr:row>11</xdr:row>
      <xdr:rowOff>38100</xdr:rowOff>
    </xdr:from>
    <xdr:to>
      <xdr:col>15</xdr:col>
      <xdr:colOff>412750</xdr:colOff>
      <xdr:row>23</xdr:row>
      <xdr:rowOff>25400</xdr:rowOff>
    </xdr:to>
    <xdr:sp macro="" textlink="">
      <xdr:nvSpPr>
        <xdr:cNvPr id="5" name="Flowchart: Alternate Process 4">
          <a:extLst>
            <a:ext uri="{FF2B5EF4-FFF2-40B4-BE49-F238E27FC236}">
              <a16:creationId xmlns:a16="http://schemas.microsoft.com/office/drawing/2014/main" id="{9E12D294-CBFE-8AF2-E1EC-C1085FCD69D0}"/>
            </a:ext>
          </a:extLst>
        </xdr:cNvPr>
        <xdr:cNvSpPr/>
      </xdr:nvSpPr>
      <xdr:spPr>
        <a:xfrm>
          <a:off x="9385300" y="2254250"/>
          <a:ext cx="3473450" cy="23939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WHY?</a:t>
          </a:r>
        </a:p>
        <a:p>
          <a:r>
            <a:rPr lang="en-IN"/>
            <a:t>These fields were excluded because they don’t directly impact option pricing in the Black-Scholes model:</a:t>
          </a:r>
        </a:p>
        <a:p>
          <a:r>
            <a:rPr lang="en-IN" b="1"/>
            <a:t>Contract Name</a:t>
          </a:r>
          <a:r>
            <a:rPr lang="en-IN"/>
            <a:t>: Redundant once options are categorized by expiration, strike, and type.</a:t>
          </a:r>
        </a:p>
        <a:p>
          <a:r>
            <a:rPr lang="en-IN" b="1"/>
            <a:t>% Change</a:t>
          </a:r>
          <a:r>
            <a:rPr lang="en-IN"/>
            <a:t>: Daily price changes are irrelevant to valuation and add noise.</a:t>
          </a:r>
        </a:p>
        <a:p>
          <a:r>
            <a:rPr lang="en-IN" b="1"/>
            <a:t>Volume &amp; Open Interest</a:t>
          </a:r>
          <a:r>
            <a:rPr lang="en-IN"/>
            <a:t>: Useful for selecting liquid options but unnecessary in valuation calculations.</a:t>
          </a:r>
        </a:p>
        <a:p>
          <a:r>
            <a:rPr lang="en-IN"/>
            <a:t>This streamlined the dataset to focus only on parameters affecting option pricing.</a:t>
          </a:r>
        </a:p>
        <a:p>
          <a:endParaRPr lang="en-IN"/>
        </a:p>
        <a:p>
          <a:pPr algn="l"/>
          <a:endParaRPr lang="en-IN" sz="1100" kern="12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16</xdr:col>
      <xdr:colOff>1133475</xdr:colOff>
      <xdr:row>38</xdr:row>
      <xdr:rowOff>38100</xdr:rowOff>
    </xdr:from>
    <xdr:to>
      <xdr:col>21</xdr:col>
      <xdr:colOff>158750</xdr:colOff>
      <xdr:row>49</xdr:row>
      <xdr:rowOff>0</xdr:rowOff>
    </xdr:to>
    <xdr:graphicFrame macro="">
      <xdr:nvGraphicFramePr>
        <xdr:cNvPr id="3" name="Chart 2">
          <a:extLst>
            <a:ext uri="{FF2B5EF4-FFF2-40B4-BE49-F238E27FC236}">
              <a16:creationId xmlns:a16="http://schemas.microsoft.com/office/drawing/2014/main" id="{7F6698FE-CB95-E6B7-9A6F-3347B0CD31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501650</xdr:colOff>
      <xdr:row>1</xdr:row>
      <xdr:rowOff>82550</xdr:rowOff>
    </xdr:from>
    <xdr:to>
      <xdr:col>27</xdr:col>
      <xdr:colOff>330200</xdr:colOff>
      <xdr:row>12</xdr:row>
      <xdr:rowOff>120650</xdr:rowOff>
    </xdr:to>
    <xdr:sp macro="" textlink="">
      <xdr:nvSpPr>
        <xdr:cNvPr id="2" name="Rectangle: Diagonal Corners Rounded 1">
          <a:extLst>
            <a:ext uri="{FF2B5EF4-FFF2-40B4-BE49-F238E27FC236}">
              <a16:creationId xmlns:a16="http://schemas.microsoft.com/office/drawing/2014/main" id="{68F5FC7B-8759-69EE-FF19-7211AB3E43BC}"/>
            </a:ext>
          </a:extLst>
        </xdr:cNvPr>
        <xdr:cNvSpPr/>
      </xdr:nvSpPr>
      <xdr:spPr>
        <a:xfrm>
          <a:off x="15627350" y="273050"/>
          <a:ext cx="3727450" cy="2082800"/>
        </a:xfrm>
        <a:prstGeom prst="round2Diag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Yes, my implied volatility (IV) estimates align with those reported on Yahoo Finance. This agreement indicates that the model inputs and calculations are consistent with current market data, as Yahoo Finance reflects live market conditions for option pricing. Matching IV estimates suggest accurate calibration of parameters like </a:t>
          </a:r>
          <a:r>
            <a:rPr lang="en-IN" b="1"/>
            <a:t>stock price, strike price, time to expiration, risk-free rate, and dividends</a:t>
          </a:r>
          <a:r>
            <a:rPr lang="en-IN"/>
            <a:t>, confirming that the dataset is well-prepared for further analysis, such as sensitivity testing across different option parameters.</a:t>
          </a:r>
          <a:endParaRPr lang="en-IN" sz="1100" kern="1200"/>
        </a:p>
      </xdr:txBody>
    </xdr:sp>
    <xdr:clientData/>
  </xdr:twoCellAnchor>
  <xdr:twoCellAnchor>
    <xdr:from>
      <xdr:col>25</xdr:col>
      <xdr:colOff>457200</xdr:colOff>
      <xdr:row>14</xdr:row>
      <xdr:rowOff>57150</xdr:rowOff>
    </xdr:from>
    <xdr:to>
      <xdr:col>30</xdr:col>
      <xdr:colOff>361950</xdr:colOff>
      <xdr:row>18</xdr:row>
      <xdr:rowOff>133350</xdr:rowOff>
    </xdr:to>
    <xdr:sp macro="" textlink="">
      <xdr:nvSpPr>
        <xdr:cNvPr id="4" name="Flowchart: Alternate Process 3">
          <a:extLst>
            <a:ext uri="{FF2B5EF4-FFF2-40B4-BE49-F238E27FC236}">
              <a16:creationId xmlns:a16="http://schemas.microsoft.com/office/drawing/2014/main" id="{97E6972C-3EE8-82BA-50AD-08A129852104}"/>
            </a:ext>
          </a:extLst>
        </xdr:cNvPr>
        <xdr:cNvSpPr/>
      </xdr:nvSpPr>
      <xdr:spPr>
        <a:xfrm>
          <a:off x="18262600" y="2667000"/>
          <a:ext cx="2952750" cy="8191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This linear regression output provides insights into how well the model fits the data and the statistical significance of each coefficient.</a:t>
          </a:r>
          <a:endParaRPr lang="en-IN" sz="1100" kern="1200"/>
        </a:p>
      </xdr:txBody>
    </xdr:sp>
    <xdr:clientData/>
  </xdr:twoCellAnchor>
  <xdr:twoCellAnchor>
    <xdr:from>
      <xdr:col>26</xdr:col>
      <xdr:colOff>69850</xdr:colOff>
      <xdr:row>19</xdr:row>
      <xdr:rowOff>158750</xdr:rowOff>
    </xdr:from>
    <xdr:to>
      <xdr:col>32</xdr:col>
      <xdr:colOff>57150</xdr:colOff>
      <xdr:row>44</xdr:row>
      <xdr:rowOff>101600</xdr:rowOff>
    </xdr:to>
    <xdr:sp macro="" textlink="">
      <xdr:nvSpPr>
        <xdr:cNvPr id="5" name="Flowchart: Alternate Process 4">
          <a:extLst>
            <a:ext uri="{FF2B5EF4-FFF2-40B4-BE49-F238E27FC236}">
              <a16:creationId xmlns:a16="http://schemas.microsoft.com/office/drawing/2014/main" id="{A786177D-415E-4E5F-7F42-A28D75FD012B}"/>
            </a:ext>
          </a:extLst>
        </xdr:cNvPr>
        <xdr:cNvSpPr/>
      </xdr:nvSpPr>
      <xdr:spPr>
        <a:xfrm>
          <a:off x="18484850" y="3695700"/>
          <a:ext cx="3644900" cy="45783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Goodness of Fit</a:t>
          </a:r>
        </a:p>
        <a:p>
          <a:r>
            <a:rPr lang="en-IN" b="1"/>
            <a:t>Multiple R (0.9724)</a:t>
          </a:r>
          <a:r>
            <a:rPr lang="en-IN"/>
            <a:t>: This is the correlation coefficient, representing the strength of the linear relationship between the observed and predicted values. A value close to 1 suggests a strong positive relationship, indicating that the model's predictions are closely aligned with the observed data.</a:t>
          </a:r>
        </a:p>
        <a:p>
          <a:r>
            <a:rPr lang="en-IN" b="1"/>
            <a:t>R Square (0.9455)</a:t>
          </a:r>
          <a:r>
            <a:rPr lang="en-IN"/>
            <a:t>: R2 represents the proportion of variance in the dependent variable explained by the model. Here, 94.55% of the variance in the dependent variable is explained by the predictors K, K2, T, T2 , and KT, indicating a very good fit.</a:t>
          </a:r>
        </a:p>
        <a:p>
          <a:r>
            <a:rPr lang="en-IN" b="1"/>
            <a:t>Adjusted R Square (0.9385)</a:t>
          </a:r>
          <a:r>
            <a:rPr lang="en-IN"/>
            <a:t>: Adjusted R2 accounts for the number of predictors in the model, penalizing any added predictor that does not improve the model significantly. The value of 0.9385 is slightly lower than R2 but still high, suggesting that most predictors are relevant to the model.</a:t>
          </a:r>
        </a:p>
        <a:p>
          <a:r>
            <a:rPr lang="en-IN" b="1"/>
            <a:t>Standard Error (0.00599)</a:t>
          </a:r>
          <a:r>
            <a:rPr lang="en-IN"/>
            <a:t>: This represents the average distance that the observed values fall from the regression line, with a smaller standard error indicating a closer fit. Given the dependent variable's scale, this small value suggests that the model's predictions are precise.</a:t>
          </a:r>
        </a:p>
        <a:p>
          <a:pPr algn="l"/>
          <a:endParaRPr lang="en-IN" sz="1100" kern="1200"/>
        </a:p>
      </xdr:txBody>
    </xdr:sp>
    <xdr:clientData/>
  </xdr:twoCellAnchor>
  <xdr:twoCellAnchor>
    <xdr:from>
      <xdr:col>21</xdr:col>
      <xdr:colOff>711200</xdr:colOff>
      <xdr:row>38</xdr:row>
      <xdr:rowOff>101600</xdr:rowOff>
    </xdr:from>
    <xdr:to>
      <xdr:col>25</xdr:col>
      <xdr:colOff>247650</xdr:colOff>
      <xdr:row>57</xdr:row>
      <xdr:rowOff>127000</xdr:rowOff>
    </xdr:to>
    <xdr:sp macro="" textlink="">
      <xdr:nvSpPr>
        <xdr:cNvPr id="6" name="Flowchart: Alternate Process 5">
          <a:extLst>
            <a:ext uri="{FF2B5EF4-FFF2-40B4-BE49-F238E27FC236}">
              <a16:creationId xmlns:a16="http://schemas.microsoft.com/office/drawing/2014/main" id="{4868F474-1AF3-4124-8B14-54FFC9362697}"/>
            </a:ext>
          </a:extLst>
        </xdr:cNvPr>
        <xdr:cNvSpPr/>
      </xdr:nvSpPr>
      <xdr:spPr>
        <a:xfrm>
          <a:off x="14966950" y="7169150"/>
          <a:ext cx="3086100" cy="35306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ANOVA Table (Analysis of Variance)</a:t>
          </a:r>
        </a:p>
        <a:p>
          <a:r>
            <a:rPr lang="en-IN"/>
            <a:t>The ANOVA table shows the variance breakdown for assessing the overall significance of the model:</a:t>
          </a:r>
        </a:p>
        <a:p>
          <a:r>
            <a:rPr lang="en-IN" b="1"/>
            <a:t>Regression SS (0.0243) and Residual S (0.0014)</a:t>
          </a:r>
          <a:r>
            <a:rPr lang="en-IN"/>
            <a:t>: The sum of squares for the regression (0.0243) is much larger than the residual sum of squares (0.0014), indicating that most of the total variance is captured by the model.</a:t>
          </a:r>
        </a:p>
        <a:p>
          <a:r>
            <a:rPr lang="en-IN" b="1"/>
            <a:t>F-Statistic (135.25)</a:t>
          </a:r>
          <a:r>
            <a:rPr lang="en-IN"/>
            <a:t>: The F-statistic tests if the model explains a significant portion of the variance in the dependent variable. A high F-value indicates that the model is statistically significant, and the associated </a:t>
          </a:r>
          <a:r>
            <a:rPr lang="en-IN" b="1"/>
            <a:t>p-value (1.516E-23)</a:t>
          </a:r>
          <a:r>
            <a:rPr lang="en-IN"/>
            <a:t> is effectively zero, showing that the overall model is highly significant.</a:t>
          </a:r>
        </a:p>
        <a:p>
          <a:pPr algn="l"/>
          <a:endParaRPr lang="en-IN" sz="1100" kern="1200"/>
        </a:p>
      </xdr:txBody>
    </xdr:sp>
    <xdr:clientData/>
  </xdr:twoCellAnchor>
  <xdr:twoCellAnchor>
    <xdr:from>
      <xdr:col>26</xdr:col>
      <xdr:colOff>209550</xdr:colOff>
      <xdr:row>46</xdr:row>
      <xdr:rowOff>38100</xdr:rowOff>
    </xdr:from>
    <xdr:to>
      <xdr:col>32</xdr:col>
      <xdr:colOff>368300</xdr:colOff>
      <xdr:row>92</xdr:row>
      <xdr:rowOff>25400</xdr:rowOff>
    </xdr:to>
    <xdr:sp macro="" textlink="">
      <xdr:nvSpPr>
        <xdr:cNvPr id="7" name="Flowchart: Alternate Process 6">
          <a:extLst>
            <a:ext uri="{FF2B5EF4-FFF2-40B4-BE49-F238E27FC236}">
              <a16:creationId xmlns:a16="http://schemas.microsoft.com/office/drawing/2014/main" id="{E538E1A9-E06E-3058-0956-4D7E31F256AA}"/>
            </a:ext>
          </a:extLst>
        </xdr:cNvPr>
        <xdr:cNvSpPr/>
      </xdr:nvSpPr>
      <xdr:spPr>
        <a:xfrm>
          <a:off x="18624550" y="8578850"/>
          <a:ext cx="3816350" cy="84645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Regression Coefficients</a:t>
          </a:r>
        </a:p>
        <a:p>
          <a:r>
            <a:rPr lang="en-IN"/>
            <a:t>Each coefficient represents the estimated effect of a unit change in the predictor on the dependent variable, holding other variables constant. Here’s a breakdown of each predictor’s significance:</a:t>
          </a:r>
        </a:p>
        <a:p>
          <a:r>
            <a:rPr lang="en-IN" b="1"/>
            <a:t>Intercept (1.4879)</a:t>
          </a:r>
          <a:r>
            <a:rPr lang="en-IN"/>
            <a:t>: The intercept represents the expected value of the dependent variable when all predictors are zero. It has a high t-statistic (11.10) and a very low p-value (1.219E-13), indicating statistical significance.</a:t>
          </a:r>
        </a:p>
        <a:p>
          <a:r>
            <a:rPr lang="en-IN" b="1"/>
            <a:t>K (-0.0094)</a:t>
          </a:r>
          <a:r>
            <a:rPr lang="en-IN"/>
            <a:t>: The coefficient for K is -0.0094, indicating a negative relationship with the dependent variable. Its t-statistic is -7.98, and the p-value is extremely low (1.018E-9), meaning this effect is statistically significant. The 95% confidence interval (-0.0117 to -0.0070) does not include zero, reinforcing the significance of K.</a:t>
          </a:r>
        </a:p>
        <a:p>
          <a:r>
            <a:rPr lang="en-IN" b="1"/>
            <a:t>K² (1.714E-5)</a:t>
          </a:r>
          <a:r>
            <a:rPr lang="en-IN"/>
            <a:t>: The quadratic term of K has a small positive effect on the dependent variable. The t-statistic (6.67) and low p-value (6.196E-8) indicate that K2 is significant, implying a non-linear effect of KKK on the dependent variable.</a:t>
          </a:r>
        </a:p>
        <a:p>
          <a:r>
            <a:rPr lang="en-IN" b="1"/>
            <a:t>T (-0.4841)</a:t>
          </a:r>
          <a:r>
            <a:rPr lang="en-IN"/>
            <a:t>: This coefficient suggests a negative linear relationship between T</a:t>
          </a:r>
          <a:r>
            <a:rPr lang="en-IN" baseline="0"/>
            <a:t> </a:t>
          </a:r>
          <a:r>
            <a:rPr lang="en-IN"/>
            <a:t>and the dependent variable. With a t-statistic of -8.22 and a very low p-value (4.802E-10), T is highly significant. The confidence interval (-0.6032 to -0.3650) does not include zero, reinforcing its importance.</a:t>
          </a:r>
        </a:p>
        <a:p>
          <a:r>
            <a:rPr lang="en-IN" b="1"/>
            <a:t>T² (0.1179)</a:t>
          </a:r>
          <a:r>
            <a:rPr lang="en-IN"/>
            <a:t>: The quadratic term of T has a positive effect. The t-statistic (3.27) and low p-value (0.0022) show that this term is also statistically significant, suggesting a quadratic effect of T on the dependent variable.</a:t>
          </a:r>
        </a:p>
        <a:p>
          <a:r>
            <a:rPr lang="en-IN" b="1"/>
            <a:t>KT (0.0018)</a:t>
          </a:r>
          <a:r>
            <a:rPr lang="en-IN"/>
            <a:t>: The interaction term KT has a positive effect on the dependent variable. The t-statistic (8.27) and p-value (4.196E-10) indicate strong significance, meaning the combined effect of K and T</a:t>
          </a:r>
          <a:r>
            <a:rPr lang="en-IN" baseline="0"/>
            <a:t> </a:t>
          </a:r>
          <a:r>
            <a:rPr lang="en-IN"/>
            <a:t>is meaningful in the model.</a:t>
          </a:r>
        </a:p>
        <a:p>
          <a:r>
            <a:rPr lang="en-IN" b="1"/>
            <a:t>Summary of Significance</a:t>
          </a:r>
        </a:p>
        <a:p>
          <a:r>
            <a:rPr lang="en-IN" b="1"/>
            <a:t>T-Statistics and P-Values</a:t>
          </a:r>
          <a:r>
            <a:rPr lang="en-IN"/>
            <a:t>: All predictor variables have high t-statistics and p-values well below the typical significance threshold of 0.05, indicating that each predictor has a statistically significant impact on the dependent variable.</a:t>
          </a:r>
        </a:p>
        <a:p>
          <a:r>
            <a:rPr lang="en-IN" b="1"/>
            <a:t>Confidence Intervals</a:t>
          </a:r>
          <a:r>
            <a:rPr lang="en-IN"/>
            <a:t>: None of the 95% confidence intervals for the coefficients include zero, further indicating that all coefficients are significantly different from zero at the 95% confidence level.</a:t>
          </a:r>
        </a:p>
        <a:p>
          <a:pPr algn="l"/>
          <a:endParaRPr lang="en-IN" sz="1100" kern="1200"/>
        </a:p>
      </xdr:txBody>
    </xdr:sp>
    <xdr:clientData/>
  </xdr:twoCellAnchor>
  <xdr:twoCellAnchor>
    <xdr:from>
      <xdr:col>22</xdr:col>
      <xdr:colOff>196850</xdr:colOff>
      <xdr:row>59</xdr:row>
      <xdr:rowOff>63500</xdr:rowOff>
    </xdr:from>
    <xdr:to>
      <xdr:col>26</xdr:col>
      <xdr:colOff>107950</xdr:colOff>
      <xdr:row>70</xdr:row>
      <xdr:rowOff>82550</xdr:rowOff>
    </xdr:to>
    <xdr:sp macro="" textlink="">
      <xdr:nvSpPr>
        <xdr:cNvPr id="8" name="Flowchart: Alternate Process 7">
          <a:extLst>
            <a:ext uri="{FF2B5EF4-FFF2-40B4-BE49-F238E27FC236}">
              <a16:creationId xmlns:a16="http://schemas.microsoft.com/office/drawing/2014/main" id="{2DF960BB-78D2-5CDC-3905-83264754FC42}"/>
            </a:ext>
          </a:extLst>
        </xdr:cNvPr>
        <xdr:cNvSpPr/>
      </xdr:nvSpPr>
      <xdr:spPr>
        <a:xfrm>
          <a:off x="15322550" y="11004550"/>
          <a:ext cx="3200400" cy="20447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regression model has an excellent fit to the data (high R2 and Adjusted R2), and each predictor is statistically significant, as confirmed by the low p-values and confidence intervals. This indicates a well-fitting and meaningful model with reliable coefficients. The model explains a substantial amount of variance, and the coefficients suggest both linear and quadratic relationships between the predictors and the dependent variable.</a:t>
          </a:r>
          <a:endParaRPr lang="en-IN" sz="1100" kern="1200"/>
        </a:p>
      </xdr:txBody>
    </xdr:sp>
    <xdr:clientData/>
  </xdr:twoCellAnchor>
  <xdr:twoCellAnchor>
    <xdr:from>
      <xdr:col>16</xdr:col>
      <xdr:colOff>711200</xdr:colOff>
      <xdr:row>52</xdr:row>
      <xdr:rowOff>158750</xdr:rowOff>
    </xdr:from>
    <xdr:to>
      <xdr:col>21</xdr:col>
      <xdr:colOff>241300</xdr:colOff>
      <xdr:row>71</xdr:row>
      <xdr:rowOff>63500</xdr:rowOff>
    </xdr:to>
    <xdr:sp macro="" textlink="">
      <xdr:nvSpPr>
        <xdr:cNvPr id="9" name="Rectangle: Diagonal Corners Rounded 8">
          <a:extLst>
            <a:ext uri="{FF2B5EF4-FFF2-40B4-BE49-F238E27FC236}">
              <a16:creationId xmlns:a16="http://schemas.microsoft.com/office/drawing/2014/main" id="{5962E280-554B-C3FD-44EE-DACA2E490DB6}"/>
            </a:ext>
          </a:extLst>
        </xdr:cNvPr>
        <xdr:cNvSpPr/>
      </xdr:nvSpPr>
      <xdr:spPr>
        <a:xfrm>
          <a:off x="10464800" y="9810750"/>
          <a:ext cx="4032250" cy="3403600"/>
        </a:xfrm>
        <a:prstGeom prst="round2Diag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r>
            <a:rPr lang="en-IN" b="1"/>
            <a:t>Smile/Smirk</a:t>
          </a:r>
          <a:r>
            <a:rPr lang="en-IN"/>
            <a:t>: The typical volatility surface shows a </a:t>
          </a:r>
          <a:r>
            <a:rPr lang="en-IN" b="1"/>
            <a:t>smiling or skewed shape</a:t>
          </a:r>
          <a:r>
            <a:rPr lang="en-IN"/>
            <a:t>:</a:t>
          </a:r>
        </a:p>
        <a:p>
          <a:r>
            <a:rPr lang="en-IN" b="1"/>
            <a:t>Volatility Smile</a:t>
          </a:r>
          <a:r>
            <a:rPr lang="en-IN"/>
            <a:t>: In the past, the volatility surface would often appear as a "smile," with implied volatility higher for both deep in-the-money (ITM) and out-of-the-money (OTM) options, and lower for at-the-money (ATM) options. This shape indicated that options further from the current price had higher implied volatility, likely due to greater uncertainty or tail risk.</a:t>
          </a:r>
        </a:p>
        <a:p>
          <a:r>
            <a:rPr lang="en-IN" b="1"/>
            <a:t>Volatility Skew/Smirk</a:t>
          </a:r>
          <a:r>
            <a:rPr lang="en-IN"/>
            <a:t>: More recently, the shape of the volatility surface tends to resemble a "smirk," particularly in equity options. This skew is generally downward for calls (indicating higher implied volatility for puts) and is often steeper for longer-dated options. A typical reason for this skew is that market participants often perceive greater downside risk in the underlying asset's price.</a:t>
          </a:r>
        </a:p>
        <a:p>
          <a:pPr algn="l"/>
          <a:endParaRPr lang="en-IN" sz="1100" kern="1200"/>
        </a:p>
      </xdr:txBody>
    </xdr:sp>
    <xdr:clientData/>
  </xdr:twoCellAnchor>
  <xdr:twoCellAnchor>
    <xdr:from>
      <xdr:col>18</xdr:col>
      <xdr:colOff>266700</xdr:colOff>
      <xdr:row>49</xdr:row>
      <xdr:rowOff>63500</xdr:rowOff>
    </xdr:from>
    <xdr:to>
      <xdr:col>18</xdr:col>
      <xdr:colOff>285750</xdr:colOff>
      <xdr:row>52</xdr:row>
      <xdr:rowOff>120650</xdr:rowOff>
    </xdr:to>
    <xdr:cxnSp macro="">
      <xdr:nvCxnSpPr>
        <xdr:cNvPr id="11" name="Straight Arrow Connector 10">
          <a:extLst>
            <a:ext uri="{FF2B5EF4-FFF2-40B4-BE49-F238E27FC236}">
              <a16:creationId xmlns:a16="http://schemas.microsoft.com/office/drawing/2014/main" id="{EF7A2302-7491-2ECE-BDE4-E82C26B0AD1C}"/>
            </a:ext>
          </a:extLst>
        </xdr:cNvPr>
        <xdr:cNvCxnSpPr/>
      </xdr:nvCxnSpPr>
      <xdr:spPr>
        <a:xfrm flipV="1">
          <a:off x="12096750" y="9163050"/>
          <a:ext cx="19050" cy="609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5.xml><?xml version="1.0" encoding="utf-8"?>
<xdr:wsDr xmlns:xdr="http://schemas.openxmlformats.org/drawingml/2006/spreadsheetDrawing" xmlns:a="http://schemas.openxmlformats.org/drawingml/2006/main">
  <xdr:twoCellAnchor>
    <xdr:from>
      <xdr:col>16</xdr:col>
      <xdr:colOff>279400</xdr:colOff>
      <xdr:row>29</xdr:row>
      <xdr:rowOff>152400</xdr:rowOff>
    </xdr:from>
    <xdr:to>
      <xdr:col>21</xdr:col>
      <xdr:colOff>641350</xdr:colOff>
      <xdr:row>46</xdr:row>
      <xdr:rowOff>6350</xdr:rowOff>
    </xdr:to>
    <xdr:graphicFrame macro="">
      <xdr:nvGraphicFramePr>
        <xdr:cNvPr id="3" name="Chart 2">
          <a:extLst>
            <a:ext uri="{FF2B5EF4-FFF2-40B4-BE49-F238E27FC236}">
              <a16:creationId xmlns:a16="http://schemas.microsoft.com/office/drawing/2014/main" id="{C24AF74E-AFF4-F6EB-6FBE-2A5B8B14BD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180975</xdr:colOff>
      <xdr:row>16</xdr:row>
      <xdr:rowOff>82550</xdr:rowOff>
    </xdr:from>
    <xdr:to>
      <xdr:col>31</xdr:col>
      <xdr:colOff>485775</xdr:colOff>
      <xdr:row>31</xdr:row>
      <xdr:rowOff>63500</xdr:rowOff>
    </xdr:to>
    <xdr:graphicFrame macro="">
      <xdr:nvGraphicFramePr>
        <xdr:cNvPr id="4" name="Chart 3">
          <a:extLst>
            <a:ext uri="{FF2B5EF4-FFF2-40B4-BE49-F238E27FC236}">
              <a16:creationId xmlns:a16="http://schemas.microsoft.com/office/drawing/2014/main" id="{0A5AFAF6-72DB-7546-2942-32FC6D615E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0</xdr:row>
          <xdr:rowOff>146050</xdr:rowOff>
        </xdr:from>
        <xdr:to>
          <xdr:col>1</xdr:col>
          <xdr:colOff>457200</xdr:colOff>
          <xdr:row>6</xdr:row>
          <xdr:rowOff>177800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0" i="0" u="none" strike="noStrike" baseline="0">
                  <a:solidFill>
                    <a:srgbClr val="000000"/>
                  </a:solidFill>
                  <a:latin typeface="Calibri"/>
                  <a:ea typeface="Calibri"/>
                  <a:cs typeface="Calibri"/>
                </a:rPr>
                <a:t>BACK</a:t>
              </a:r>
            </a:p>
            <a:p>
              <a:pPr algn="ctr" rtl="0">
                <a:defRPr sz="1000"/>
              </a:pPr>
              <a:r>
                <a:rPr lang="en-IN" sz="1400" b="0" i="0" u="none" strike="noStrike" baseline="0">
                  <a:solidFill>
                    <a:srgbClr val="000000"/>
                  </a:solidFill>
                  <a:latin typeface="Calibri"/>
                  <a:ea typeface="Calibri"/>
                  <a:cs typeface="Calibri"/>
                </a:rPr>
                <a:t>TO</a:t>
              </a:r>
            </a:p>
            <a:p>
              <a:pPr algn="ctr" rtl="0">
                <a:defRPr sz="1000"/>
              </a:pPr>
              <a:r>
                <a:rPr lang="en-IN" sz="1400" b="0" i="0" u="none" strike="noStrike" baseline="0">
                  <a:solidFill>
                    <a:srgbClr val="000000"/>
                  </a:solidFill>
                  <a:latin typeface="Calibri"/>
                  <a:ea typeface="Calibri"/>
                  <a:cs typeface="Calibri"/>
                </a:rPr>
                <a:t>MENU</a:t>
              </a:r>
            </a:p>
          </xdr:txBody>
        </xdr:sp>
        <xdr:clientData fPrintsWithSheet="0"/>
      </xdr:twoCellAnchor>
    </mc:Choice>
    <mc:Fallback/>
  </mc:AlternateContent>
  <xdr:twoCellAnchor>
    <xdr:from>
      <xdr:col>32</xdr:col>
      <xdr:colOff>76200</xdr:colOff>
      <xdr:row>1</xdr:row>
      <xdr:rowOff>120650</xdr:rowOff>
    </xdr:from>
    <xdr:to>
      <xdr:col>36</xdr:col>
      <xdr:colOff>514350</xdr:colOff>
      <xdr:row>13</xdr:row>
      <xdr:rowOff>76200</xdr:rowOff>
    </xdr:to>
    <xdr:sp macro="" textlink="">
      <xdr:nvSpPr>
        <xdr:cNvPr id="2" name="Flowchart: Alternate Process 1">
          <a:extLst>
            <a:ext uri="{FF2B5EF4-FFF2-40B4-BE49-F238E27FC236}">
              <a16:creationId xmlns:a16="http://schemas.microsoft.com/office/drawing/2014/main" id="{DF08A456-91E5-6896-875E-8E73F855F017}"/>
            </a:ext>
          </a:extLst>
        </xdr:cNvPr>
        <xdr:cNvSpPr/>
      </xdr:nvSpPr>
      <xdr:spPr>
        <a:xfrm>
          <a:off x="22148800" y="304800"/>
          <a:ext cx="2876550" cy="21907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a:t>
          </a:r>
          <a:r>
            <a:rPr lang="en-IN" b="1"/>
            <a:t>volatility surface</a:t>
          </a:r>
          <a:r>
            <a:rPr lang="en-IN"/>
            <a:t> is a three-dimensional graphical representation of the implied volatility (IV) of options across different strike prices and expiration dates. In this surface, the x-axis represents the </a:t>
          </a:r>
          <a:r>
            <a:rPr lang="en-IN" b="1"/>
            <a:t>strike price</a:t>
          </a:r>
          <a:r>
            <a:rPr lang="en-IN"/>
            <a:t>, the y-axis represents the </a:t>
          </a:r>
          <a:r>
            <a:rPr lang="en-IN" b="1"/>
            <a:t>expiration date</a:t>
          </a:r>
          <a:r>
            <a:rPr lang="en-IN"/>
            <a:t> (time to maturity), and the z-axis represents the </a:t>
          </a:r>
          <a:r>
            <a:rPr lang="en-IN" b="1"/>
            <a:t>implied volatility</a:t>
          </a:r>
          <a:r>
            <a:rPr lang="en-IN"/>
            <a:t>. The surface helps traders to visualize how volatility behaves with changes in strike price and time.</a:t>
          </a:r>
          <a:endParaRPr lang="en-IN" sz="1100" kern="1200"/>
        </a:p>
      </xdr:txBody>
    </xdr:sp>
    <xdr:clientData/>
  </xdr:twoCellAnchor>
  <xdr:twoCellAnchor>
    <xdr:from>
      <xdr:col>32</xdr:col>
      <xdr:colOff>546100</xdr:colOff>
      <xdr:row>14</xdr:row>
      <xdr:rowOff>165100</xdr:rowOff>
    </xdr:from>
    <xdr:to>
      <xdr:col>39</xdr:col>
      <xdr:colOff>488950</xdr:colOff>
      <xdr:row>39</xdr:row>
      <xdr:rowOff>146050</xdr:rowOff>
    </xdr:to>
    <xdr:sp macro="" textlink="">
      <xdr:nvSpPr>
        <xdr:cNvPr id="5" name="Flowchart: Alternate Process 4">
          <a:extLst>
            <a:ext uri="{FF2B5EF4-FFF2-40B4-BE49-F238E27FC236}">
              <a16:creationId xmlns:a16="http://schemas.microsoft.com/office/drawing/2014/main" id="{089D899E-4FC4-7C17-311C-69D45E1934BD}"/>
            </a:ext>
          </a:extLst>
        </xdr:cNvPr>
        <xdr:cNvSpPr/>
      </xdr:nvSpPr>
      <xdr:spPr>
        <a:xfrm>
          <a:off x="22618700" y="2774950"/>
          <a:ext cx="4210050" cy="462280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r>
            <a:rPr lang="en-IN" b="1"/>
            <a:t>Why the Volatility Surface Is Relevant for Traders</a:t>
          </a:r>
        </a:p>
        <a:p>
          <a:r>
            <a:rPr lang="en-IN"/>
            <a:t>The volatility surface is a critical tool for options traders for several reasons:</a:t>
          </a:r>
        </a:p>
        <a:p>
          <a:r>
            <a:rPr lang="en-IN" b="1"/>
            <a:t>Price Discovery</a:t>
          </a:r>
          <a:r>
            <a:rPr lang="en-IN"/>
            <a:t>: The implied volatility is a key input in pricing options using models like the Black-Scholes model. Understanding how implied volatility behaves for different strikes and expirations allows traders to estimate whether options are underpriced or overpriced.</a:t>
          </a:r>
        </a:p>
        <a:p>
          <a:r>
            <a:rPr lang="en-IN" b="1"/>
            <a:t>Risk Management</a:t>
          </a:r>
          <a:r>
            <a:rPr lang="en-IN"/>
            <a:t>: By examining the volatility surface, traders can assess potential risks in different scenarios. For instance, if implied volatility is unusually high for OTM puts, it might indicate that the market is pricing in a higher likelihood of a large downward move, which could influence a trader’s decision on hedging or taking on more risk.</a:t>
          </a:r>
        </a:p>
        <a:p>
          <a:r>
            <a:rPr lang="en-IN" b="1"/>
            <a:t>Identifying Opportunities</a:t>
          </a:r>
          <a:r>
            <a:rPr lang="en-IN"/>
            <a:t>: Traders can use the volatility surface to spot </a:t>
          </a:r>
          <a:r>
            <a:rPr lang="en-IN" b="1"/>
            <a:t>arbitrage opportunities</a:t>
          </a:r>
          <a:r>
            <a:rPr lang="en-IN"/>
            <a:t>. For example, if volatility for a certain strike price is significantly mispriced compared to its relative price, traders may be able to execute strategies that profit from the mispricing.</a:t>
          </a:r>
        </a:p>
        <a:p>
          <a:r>
            <a:rPr lang="en-IN" b="1"/>
            <a:t>Volatility Trading</a:t>
          </a:r>
          <a:r>
            <a:rPr lang="en-IN"/>
            <a:t>: Some traders specialize in </a:t>
          </a:r>
          <a:r>
            <a:rPr lang="en-IN" b="1"/>
            <a:t>volatility trading</a:t>
          </a:r>
          <a:r>
            <a:rPr lang="en-IN"/>
            <a:t>, betting on the changes in implied volatility itself. Understanding the shape and shifts in the volatility surface can help traders anticipate volatility changes and capitalize on them.</a:t>
          </a:r>
        </a:p>
        <a:p>
          <a:pPr algn="l"/>
          <a:endParaRPr lang="en-IN" sz="1100" kern="1200"/>
        </a:p>
      </xdr:txBody>
    </xdr:sp>
    <xdr:clientData/>
  </xdr:twoCellAnchor>
  <xdr:twoCellAnchor>
    <xdr:from>
      <xdr:col>23</xdr:col>
      <xdr:colOff>260350</xdr:colOff>
      <xdr:row>32</xdr:row>
      <xdr:rowOff>76200</xdr:rowOff>
    </xdr:from>
    <xdr:to>
      <xdr:col>30</xdr:col>
      <xdr:colOff>101600</xdr:colOff>
      <xdr:row>53</xdr:row>
      <xdr:rowOff>133350</xdr:rowOff>
    </xdr:to>
    <xdr:sp macro="" textlink="">
      <xdr:nvSpPr>
        <xdr:cNvPr id="6" name="Rectangle: Diagonal Corners Rounded 5">
          <a:extLst>
            <a:ext uri="{FF2B5EF4-FFF2-40B4-BE49-F238E27FC236}">
              <a16:creationId xmlns:a16="http://schemas.microsoft.com/office/drawing/2014/main" id="{5F979B7C-F621-888B-7C14-7358F5EE5DF5}"/>
            </a:ext>
          </a:extLst>
        </xdr:cNvPr>
        <xdr:cNvSpPr/>
      </xdr:nvSpPr>
      <xdr:spPr>
        <a:xfrm>
          <a:off x="16516350" y="6038850"/>
          <a:ext cx="4438650" cy="3930650"/>
        </a:xfrm>
        <a:prstGeom prst="round2Diag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r>
            <a:rPr lang="en-IN" b="1"/>
            <a:t>Important Information Conveyed by the Volatility Surface</a:t>
          </a:r>
        </a:p>
        <a:p>
          <a:r>
            <a:rPr lang="en-IN" b="1"/>
            <a:t>Market Sentiment</a:t>
          </a:r>
          <a:r>
            <a:rPr lang="en-IN"/>
            <a:t>: The volatility surface reflects the collective market expectations and sentiment. A </a:t>
          </a:r>
          <a:r>
            <a:rPr lang="en-IN" b="1"/>
            <a:t>steep skew</a:t>
          </a:r>
          <a:r>
            <a:rPr lang="en-IN"/>
            <a:t> often indicates fear of downside risk, while a </a:t>
          </a:r>
          <a:r>
            <a:rPr lang="en-IN" b="1"/>
            <a:t>flat surface</a:t>
          </a:r>
          <a:r>
            <a:rPr lang="en-IN"/>
            <a:t> may indicate a more balanced or neutral market outlook.</a:t>
          </a:r>
        </a:p>
        <a:p>
          <a:r>
            <a:rPr lang="en-IN" b="1"/>
            <a:t>Event Expectations</a:t>
          </a:r>
          <a:r>
            <a:rPr lang="en-IN"/>
            <a:t>: If there is an anticipated market event (like earnings reports, economic data, or geopolitical news), the volatility surface may show higher implied volatility for options around those key dates, reflecting the market's expectations of increased uncertainty.</a:t>
          </a:r>
        </a:p>
        <a:p>
          <a:r>
            <a:rPr lang="en-IN" b="1"/>
            <a:t>Volatility of Volatility</a:t>
          </a:r>
          <a:r>
            <a:rPr lang="en-IN"/>
            <a:t>: The shape of the volatility surface can also indicate </a:t>
          </a:r>
          <a:r>
            <a:rPr lang="en-IN" b="1"/>
            <a:t>how volatility itself might evolve</a:t>
          </a:r>
          <a:r>
            <a:rPr lang="en-IN"/>
            <a:t>. For example, steep movements in volatility at different maturities suggest an environment where the market expects significant fluctuations.</a:t>
          </a:r>
        </a:p>
        <a:p>
          <a:r>
            <a:rPr lang="en-IN" b="1"/>
            <a:t>Market Liquidity</a:t>
          </a:r>
          <a:r>
            <a:rPr lang="en-IN"/>
            <a:t>: The smoothness or roughness of the volatility surface can give an indication of market liquidity. A more </a:t>
          </a:r>
          <a:r>
            <a:rPr lang="en-IN" b="1"/>
            <a:t>disjointed or jagged surface</a:t>
          </a:r>
          <a:r>
            <a:rPr lang="en-IN"/>
            <a:t> may suggest less liquid options markets where pricing is less efficient, while a smooth surface may suggest more efficient and liquid pricing.</a:t>
          </a:r>
        </a:p>
        <a:p>
          <a:pPr algn="l"/>
          <a:endParaRPr lang="en-IN" sz="1100" kern="1200"/>
        </a:p>
      </xdr:txBody>
    </xdr:sp>
    <xdr:clientData/>
  </xdr:twoCellAnchor>
  <xdr:twoCellAnchor>
    <xdr:from>
      <xdr:col>21</xdr:col>
      <xdr:colOff>768350</xdr:colOff>
      <xdr:row>36</xdr:row>
      <xdr:rowOff>120650</xdr:rowOff>
    </xdr:from>
    <xdr:to>
      <xdr:col>23</xdr:col>
      <xdr:colOff>158750</xdr:colOff>
      <xdr:row>40</xdr:row>
      <xdr:rowOff>158750</xdr:rowOff>
    </xdr:to>
    <xdr:cxnSp macro="">
      <xdr:nvCxnSpPr>
        <xdr:cNvPr id="8" name="Connector: Elbow 7">
          <a:extLst>
            <a:ext uri="{FF2B5EF4-FFF2-40B4-BE49-F238E27FC236}">
              <a16:creationId xmlns:a16="http://schemas.microsoft.com/office/drawing/2014/main" id="{2F3E47D6-615B-BCB2-5AA5-3B6507221515}"/>
            </a:ext>
          </a:extLst>
        </xdr:cNvPr>
        <xdr:cNvCxnSpPr/>
      </xdr:nvCxnSpPr>
      <xdr:spPr>
        <a:xfrm>
          <a:off x="15284450" y="6819900"/>
          <a:ext cx="1130300" cy="7747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387350</xdr:colOff>
      <xdr:row>41</xdr:row>
      <xdr:rowOff>63500</xdr:rowOff>
    </xdr:from>
    <xdr:to>
      <xdr:col>36</xdr:col>
      <xdr:colOff>330200</xdr:colOff>
      <xdr:row>48</xdr:row>
      <xdr:rowOff>177800</xdr:rowOff>
    </xdr:to>
    <xdr:sp macro="" textlink="">
      <xdr:nvSpPr>
        <xdr:cNvPr id="9" name="Flowchart: Alternate Process 8">
          <a:extLst>
            <a:ext uri="{FF2B5EF4-FFF2-40B4-BE49-F238E27FC236}">
              <a16:creationId xmlns:a16="http://schemas.microsoft.com/office/drawing/2014/main" id="{C9D14D36-18BA-8F8D-A0F4-8697A0E6D2D3}"/>
            </a:ext>
          </a:extLst>
        </xdr:cNvPr>
        <xdr:cNvSpPr/>
      </xdr:nvSpPr>
      <xdr:spPr>
        <a:xfrm>
          <a:off x="21850350" y="7683500"/>
          <a:ext cx="2990850" cy="1403350"/>
        </a:xfrm>
        <a:prstGeom prst="flowChartAlternateProcess">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a:t>The volatility surface is not just a visualization but an essential tool for traders, providing insights into market sentiment, risk, and potential pricing inefficiencies. It helps traders make informed decisions about the pricing of options, constructing portfolios, and managing risk in a dynamic market environment.</a:t>
          </a:r>
          <a:endParaRPr lang="en-IN" sz="1100" kern="12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12</xdr:col>
      <xdr:colOff>384175</xdr:colOff>
      <xdr:row>23</xdr:row>
      <xdr:rowOff>44450</xdr:rowOff>
    </xdr:from>
    <xdr:to>
      <xdr:col>20</xdr:col>
      <xdr:colOff>79375</xdr:colOff>
      <xdr:row>38</xdr:row>
      <xdr:rowOff>25400</xdr:rowOff>
    </xdr:to>
    <xdr:graphicFrame macro="">
      <xdr:nvGraphicFramePr>
        <xdr:cNvPr id="2" name="Chart 1">
          <a:extLst>
            <a:ext uri="{FF2B5EF4-FFF2-40B4-BE49-F238E27FC236}">
              <a16:creationId xmlns:a16="http://schemas.microsoft.com/office/drawing/2014/main" id="{DCE75473-7D6C-C74C-7098-48E16C897A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38101</xdr:colOff>
      <xdr:row>3</xdr:row>
      <xdr:rowOff>180348</xdr:rowOff>
    </xdr:from>
    <xdr:to>
      <xdr:col>17</xdr:col>
      <xdr:colOff>488950</xdr:colOff>
      <xdr:row>22</xdr:row>
      <xdr:rowOff>114521</xdr:rowOff>
    </xdr:to>
    <xdr:pic>
      <xdr:nvPicPr>
        <xdr:cNvPr id="4" name="Picture 3">
          <a:extLst>
            <a:ext uri="{FF2B5EF4-FFF2-40B4-BE49-F238E27FC236}">
              <a16:creationId xmlns:a16="http://schemas.microsoft.com/office/drawing/2014/main" id="{56FCDA55-AAE1-D085-AE6C-BDB864C9E657}"/>
            </a:ext>
          </a:extLst>
        </xdr:cNvPr>
        <xdr:cNvPicPr>
          <a:picLocks noChangeAspect="1"/>
        </xdr:cNvPicPr>
      </xdr:nvPicPr>
      <xdr:blipFill>
        <a:blip xmlns:r="http://schemas.openxmlformats.org/officeDocument/2006/relationships" r:embed="rId2"/>
        <a:stretch>
          <a:fillRect/>
        </a:stretch>
      </xdr:blipFill>
      <xdr:spPr>
        <a:xfrm>
          <a:off x="5613401" y="739148"/>
          <a:ext cx="5327649" cy="3452073"/>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3</xdr:col>
      <xdr:colOff>603250</xdr:colOff>
      <xdr:row>28</xdr:row>
      <xdr:rowOff>139700</xdr:rowOff>
    </xdr:from>
    <xdr:to>
      <xdr:col>9</xdr:col>
      <xdr:colOff>165100</xdr:colOff>
      <xdr:row>44</xdr:row>
      <xdr:rowOff>101600</xdr:rowOff>
    </xdr:to>
    <xdr:sp macro="" textlink="">
      <xdr:nvSpPr>
        <xdr:cNvPr id="3" name="Rectangle: Rounded Corners 2">
          <a:extLst>
            <a:ext uri="{FF2B5EF4-FFF2-40B4-BE49-F238E27FC236}">
              <a16:creationId xmlns:a16="http://schemas.microsoft.com/office/drawing/2014/main" id="{4C23BFA4-1DBB-4855-340B-45EB1AA741C8}"/>
            </a:ext>
          </a:extLst>
        </xdr:cNvPr>
        <xdr:cNvSpPr/>
      </xdr:nvSpPr>
      <xdr:spPr>
        <a:xfrm>
          <a:off x="2432050" y="5327650"/>
          <a:ext cx="3308350" cy="2908300"/>
        </a:xfrm>
        <a:prstGeom prst="roundRect">
          <a:avLst/>
        </a:prstGeom>
        <a:solidFill>
          <a:schemeClr val="bg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b="0" i="0">
              <a:solidFill>
                <a:schemeClr val="dk1"/>
              </a:solidFill>
              <a:effectLst/>
              <a:latin typeface="+mn-lt"/>
              <a:ea typeface="+mn-ea"/>
              <a:cs typeface="+mn-cs"/>
            </a:rPr>
            <a:t>Impact on Option Value: If</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S typically increases the value of the ESO, as it brings the option closer to being "in the money." This</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effect holds in both the HW and HWBL models.</a:t>
          </a:r>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Incentive effects: The good results of</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the stock price may incentivize executives</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to continue or further improve the level</a:t>
          </a:r>
          <a:r>
            <a:rPr lang="en-IN" sz="1100" b="0" i="0" baseline="0">
              <a:solidFill>
                <a:schemeClr val="dk1"/>
              </a:solidFill>
              <a:effectLst/>
              <a:latin typeface="+mn-lt"/>
              <a:ea typeface="+mn-ea"/>
              <a:cs typeface="+mn-cs"/>
            </a:rPr>
            <a:t> o</a:t>
          </a:r>
          <a:r>
            <a:rPr lang="en-IN" sz="1100" b="0" i="0">
              <a:solidFill>
                <a:schemeClr val="dk1"/>
              </a:solidFill>
              <a:effectLst/>
              <a:latin typeface="+mn-lt"/>
              <a:ea typeface="+mn-ea"/>
              <a:cs typeface="+mn-cs"/>
            </a:rPr>
            <a:t>f performance of stocks. Executives may be motivated to take strategic initiatives or operational</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improvements that can drive up the stock</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price. In this case</a:t>
          </a:r>
          <a:r>
            <a:rPr lang="en-IN" sz="1100" b="1" i="0">
              <a:solidFill>
                <a:schemeClr val="dk1"/>
              </a:solidFill>
              <a:effectLst/>
              <a:latin typeface="+mn-lt"/>
              <a:ea typeface="+mn-ea"/>
              <a:cs typeface="+mn-cs"/>
            </a:rPr>
            <a:t>, it creates an alignment</a:t>
          </a:r>
          <a:r>
            <a:rPr lang="en-IN" sz="1100" b="1" i="0" baseline="0">
              <a:solidFill>
                <a:schemeClr val="dk1"/>
              </a:solidFill>
              <a:effectLst/>
              <a:latin typeface="+mn-lt"/>
              <a:ea typeface="+mn-ea"/>
              <a:cs typeface="+mn-cs"/>
            </a:rPr>
            <a:t> </a:t>
          </a:r>
          <a:r>
            <a:rPr lang="en-IN" sz="1100" b="1" i="0">
              <a:solidFill>
                <a:schemeClr val="dk1"/>
              </a:solidFill>
              <a:effectLst/>
              <a:latin typeface="+mn-lt"/>
              <a:ea typeface="+mn-ea"/>
              <a:cs typeface="+mn-cs"/>
            </a:rPr>
            <a:t>between executives and</a:t>
          </a:r>
          <a:r>
            <a:rPr lang="en-IN" sz="1100" b="1" i="0" baseline="0">
              <a:solidFill>
                <a:schemeClr val="dk1"/>
              </a:solidFill>
              <a:effectLst/>
              <a:latin typeface="+mn-lt"/>
              <a:ea typeface="+mn-ea"/>
              <a:cs typeface="+mn-cs"/>
            </a:rPr>
            <a:t> </a:t>
          </a:r>
          <a:r>
            <a:rPr lang="en-IN" sz="1100" b="1" i="0">
              <a:solidFill>
                <a:schemeClr val="dk1"/>
              </a:solidFill>
              <a:effectLst/>
              <a:latin typeface="+mn-lt"/>
              <a:ea typeface="+mn-ea"/>
              <a:cs typeface="+mn-cs"/>
            </a:rPr>
            <a:t>shareholders because both will gain when the stock price is higher.</a:t>
          </a:r>
          <a:endParaRPr lang="en-IN" sz="1100" b="1" kern="1200"/>
        </a:p>
      </xdr:txBody>
    </xdr:sp>
    <xdr:clientData/>
  </xdr:twoCellAnchor>
  <xdr:twoCellAnchor>
    <xdr:from>
      <xdr:col>9</xdr:col>
      <xdr:colOff>158750</xdr:colOff>
      <xdr:row>31</xdr:row>
      <xdr:rowOff>25400</xdr:rowOff>
    </xdr:from>
    <xdr:to>
      <xdr:col>12</xdr:col>
      <xdr:colOff>304800</xdr:colOff>
      <xdr:row>35</xdr:row>
      <xdr:rowOff>0</xdr:rowOff>
    </xdr:to>
    <xdr:cxnSp macro="">
      <xdr:nvCxnSpPr>
        <xdr:cNvPr id="6" name="Connector: Elbow 5">
          <a:extLst>
            <a:ext uri="{FF2B5EF4-FFF2-40B4-BE49-F238E27FC236}">
              <a16:creationId xmlns:a16="http://schemas.microsoft.com/office/drawing/2014/main" id="{39CE3AD9-4CDB-0FAA-C278-E81D1D967201}"/>
            </a:ext>
          </a:extLst>
        </xdr:cNvPr>
        <xdr:cNvCxnSpPr/>
      </xdr:nvCxnSpPr>
      <xdr:spPr>
        <a:xfrm>
          <a:off x="5734050" y="5765800"/>
          <a:ext cx="1974850" cy="71120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27.xml><?xml version="1.0" encoding="utf-8"?>
<xdr:wsDr xmlns:xdr="http://schemas.openxmlformats.org/drawingml/2006/spreadsheetDrawing" xmlns:a="http://schemas.openxmlformats.org/drawingml/2006/main">
  <xdr:twoCellAnchor>
    <xdr:from>
      <xdr:col>10</xdr:col>
      <xdr:colOff>339725</xdr:colOff>
      <xdr:row>5</xdr:row>
      <xdr:rowOff>139700</xdr:rowOff>
    </xdr:from>
    <xdr:to>
      <xdr:col>18</xdr:col>
      <xdr:colOff>34925</xdr:colOff>
      <xdr:row>20</xdr:row>
      <xdr:rowOff>127000</xdr:rowOff>
    </xdr:to>
    <xdr:graphicFrame macro="">
      <xdr:nvGraphicFramePr>
        <xdr:cNvPr id="2" name="Chart 1">
          <a:extLst>
            <a:ext uri="{FF2B5EF4-FFF2-40B4-BE49-F238E27FC236}">
              <a16:creationId xmlns:a16="http://schemas.microsoft.com/office/drawing/2014/main" id="{C06E0B43-9A24-442A-8294-FC5B10141E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361950</xdr:colOff>
      <xdr:row>18</xdr:row>
      <xdr:rowOff>50800</xdr:rowOff>
    </xdr:from>
    <xdr:to>
      <xdr:col>10</xdr:col>
      <xdr:colOff>209550</xdr:colOff>
      <xdr:row>38</xdr:row>
      <xdr:rowOff>146050</xdr:rowOff>
    </xdr:to>
    <xdr:sp macro="" textlink="">
      <xdr:nvSpPr>
        <xdr:cNvPr id="3" name="Teardrop 2">
          <a:extLst>
            <a:ext uri="{FF2B5EF4-FFF2-40B4-BE49-F238E27FC236}">
              <a16:creationId xmlns:a16="http://schemas.microsoft.com/office/drawing/2014/main" id="{77B73B35-79D2-411B-518C-0885E6CA8E20}"/>
            </a:ext>
          </a:extLst>
        </xdr:cNvPr>
        <xdr:cNvSpPr/>
      </xdr:nvSpPr>
      <xdr:spPr>
        <a:xfrm>
          <a:off x="1581150" y="3397250"/>
          <a:ext cx="4724400" cy="3778250"/>
        </a:xfrm>
        <a:prstGeom prst="teardrop">
          <a:avLst/>
        </a:prstGeom>
        <a:solidFill>
          <a:schemeClr val="bg1">
            <a:lumMod val="8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b="0" i="0">
              <a:solidFill>
                <a:schemeClr val="dk1"/>
              </a:solidFill>
              <a:effectLst/>
              <a:latin typeface="+mn-lt"/>
              <a:ea typeface="+mn-ea"/>
              <a:cs typeface="+mn-cs"/>
            </a:rPr>
            <a:t>Impact on Option Value: Greater volatility usually increases the value of the option since options benefit from a greater range of possible outcomes-the option has more chances of expiring "in the money".</a:t>
          </a:r>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Incentive Effects: High volatility will, in fact provide incentives for executives to pursue riskier</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strategic action. Where high stock price swings lead to an increased option value, there is greater assurance</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of a reward. On the other hand, too great a risk may thwart the long run goals of stability and sustainable growth;</a:t>
          </a:r>
          <a:r>
            <a:rPr lang="en-IN" sz="1100" b="0" i="0" baseline="0">
              <a:solidFill>
                <a:schemeClr val="dk1"/>
              </a:solidFill>
              <a:effectLst/>
              <a:latin typeface="+mn-lt"/>
              <a:ea typeface="+mn-ea"/>
              <a:cs typeface="+mn-cs"/>
            </a:rPr>
            <a:t> </a:t>
          </a:r>
          <a:r>
            <a:rPr lang="en-IN" sz="1100" b="1" i="0">
              <a:solidFill>
                <a:schemeClr val="dk1"/>
              </a:solidFill>
              <a:effectLst/>
              <a:latin typeface="+mn-lt"/>
              <a:ea typeface="+mn-ea"/>
              <a:cs typeface="+mn-cs"/>
            </a:rPr>
            <a:t>hence, the call for some balance to keep from stifling growth, yet not encouraging risk-recklessly-taken.</a:t>
          </a:r>
          <a:endParaRPr lang="en-IN" sz="1100" b="1" kern="1200"/>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9</xdr:col>
      <xdr:colOff>15875</xdr:colOff>
      <xdr:row>4</xdr:row>
      <xdr:rowOff>12700</xdr:rowOff>
    </xdr:from>
    <xdr:to>
      <xdr:col>16</xdr:col>
      <xdr:colOff>320675</xdr:colOff>
      <xdr:row>18</xdr:row>
      <xdr:rowOff>177800</xdr:rowOff>
    </xdr:to>
    <xdr:graphicFrame macro="">
      <xdr:nvGraphicFramePr>
        <xdr:cNvPr id="2" name="Chart 1">
          <a:extLst>
            <a:ext uri="{FF2B5EF4-FFF2-40B4-BE49-F238E27FC236}">
              <a16:creationId xmlns:a16="http://schemas.microsoft.com/office/drawing/2014/main" id="{55EE890E-1F83-486B-922D-8834876ADC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590550</xdr:colOff>
      <xdr:row>20</xdr:row>
      <xdr:rowOff>12700</xdr:rowOff>
    </xdr:from>
    <xdr:to>
      <xdr:col>8</xdr:col>
      <xdr:colOff>590550</xdr:colOff>
      <xdr:row>30</xdr:row>
      <xdr:rowOff>19050</xdr:rowOff>
    </xdr:to>
    <xdr:sp macro="" textlink="">
      <xdr:nvSpPr>
        <xdr:cNvPr id="3" name="Rectangle: Diagonal Corners Rounded 2">
          <a:extLst>
            <a:ext uri="{FF2B5EF4-FFF2-40B4-BE49-F238E27FC236}">
              <a16:creationId xmlns:a16="http://schemas.microsoft.com/office/drawing/2014/main" id="{22236C7D-E1A6-5FF4-6818-1D1135396551}"/>
            </a:ext>
          </a:extLst>
        </xdr:cNvPr>
        <xdr:cNvSpPr/>
      </xdr:nvSpPr>
      <xdr:spPr>
        <a:xfrm>
          <a:off x="1200150" y="3733800"/>
          <a:ext cx="4267200" cy="1847850"/>
        </a:xfrm>
        <a:prstGeom prst="round2DiagRect">
          <a:avLst/>
        </a:prstGeom>
        <a:solidFill>
          <a:schemeClr val="bg1">
            <a:lumMod val="8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b="1"/>
            <a:t>Impact on Option Value</a:t>
          </a:r>
          <a:r>
            <a:rPr lang="en-IN"/>
            <a:t>: Longer maturities generally increase option value, as there is more time for the stock price to appreciate and for the option to end up “in the money.” The effect of longer maturities will be more prominent in models that incorporate time decay, like HW and HWBL.</a:t>
          </a:r>
          <a:r>
            <a:rPr lang="en-IN" b="1"/>
            <a:t>Incentive Effects</a:t>
          </a:r>
          <a:r>
            <a:rPr lang="en-IN"/>
            <a:t>: A longer maturity period can align executives’ focus on longer-term strategies rather than short-term gains, as they can only exercise the options farther into the future. This often promotes sustainable growth and long-term decision-making.</a:t>
          </a:r>
          <a:endParaRPr lang="en-IN" sz="1100" kern="1200"/>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9</xdr:col>
      <xdr:colOff>225425</xdr:colOff>
      <xdr:row>4</xdr:row>
      <xdr:rowOff>152400</xdr:rowOff>
    </xdr:from>
    <xdr:to>
      <xdr:col>16</xdr:col>
      <xdr:colOff>530225</xdr:colOff>
      <xdr:row>19</xdr:row>
      <xdr:rowOff>139700</xdr:rowOff>
    </xdr:to>
    <xdr:graphicFrame macro="">
      <xdr:nvGraphicFramePr>
        <xdr:cNvPr id="2" name="Chart 1">
          <a:extLst>
            <a:ext uri="{FF2B5EF4-FFF2-40B4-BE49-F238E27FC236}">
              <a16:creationId xmlns:a16="http://schemas.microsoft.com/office/drawing/2014/main" id="{129A66BD-3E2D-4387-A0DE-A8F41A8322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266700</xdr:colOff>
      <xdr:row>19</xdr:row>
      <xdr:rowOff>25400</xdr:rowOff>
    </xdr:from>
    <xdr:to>
      <xdr:col>9</xdr:col>
      <xdr:colOff>12700</xdr:colOff>
      <xdr:row>31</xdr:row>
      <xdr:rowOff>127000</xdr:rowOff>
    </xdr:to>
    <xdr:sp macro="" textlink="">
      <xdr:nvSpPr>
        <xdr:cNvPr id="3" name="Rectangle: Diagonal Corners Rounded 2">
          <a:extLst>
            <a:ext uri="{FF2B5EF4-FFF2-40B4-BE49-F238E27FC236}">
              <a16:creationId xmlns:a16="http://schemas.microsoft.com/office/drawing/2014/main" id="{BA22F771-2560-B991-E8F9-D3A8F90DBBA6}"/>
            </a:ext>
          </a:extLst>
        </xdr:cNvPr>
        <xdr:cNvSpPr/>
      </xdr:nvSpPr>
      <xdr:spPr>
        <a:xfrm>
          <a:off x="1485900" y="3556000"/>
          <a:ext cx="4013200" cy="2311400"/>
        </a:xfrm>
        <a:prstGeom prst="round2DiagRect">
          <a:avLst/>
        </a:prstGeom>
        <a:solidFill>
          <a:schemeClr val="bg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b="0" i="0">
              <a:solidFill>
                <a:schemeClr val="dk1"/>
              </a:solidFill>
              <a:effectLst/>
              <a:latin typeface="+mn-lt"/>
              <a:ea typeface="+mn-ea"/>
              <a:cs typeface="+mn-cs"/>
            </a:rPr>
            <a:t>Impact on Option Value: A higher risk-free rate generally raises the option value in both models. Since the higher increases in r leads to the present value of the exercise price</a:t>
          </a:r>
          <a:r>
            <a:rPr lang="en-IN" sz="1100" b="0" i="0" baseline="0">
              <a:solidFill>
                <a:schemeClr val="dk1"/>
              </a:solidFill>
              <a:effectLst/>
              <a:latin typeface="+mn-lt"/>
              <a:ea typeface="+mn-ea"/>
              <a:cs typeface="+mn-cs"/>
            </a:rPr>
            <a:t> decrease.</a:t>
          </a:r>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It is here that </a:t>
          </a:r>
          <a:r>
            <a:rPr lang="en-IN" sz="1100" b="1" i="0">
              <a:solidFill>
                <a:schemeClr val="dk1"/>
              </a:solidFill>
              <a:effectLst/>
              <a:latin typeface="+mn-lt"/>
              <a:ea typeface="+mn-ea"/>
              <a:cs typeface="+mn-cs"/>
            </a:rPr>
            <a:t>options appear far more enticing</a:t>
          </a:r>
          <a:r>
            <a:rPr lang="en-IN" sz="1100" b="0" i="0">
              <a:solidFill>
                <a:schemeClr val="dk1"/>
              </a:solidFill>
              <a:effectLst/>
              <a:latin typeface="+mn-lt"/>
              <a:ea typeface="+mn-ea"/>
              <a:cs typeface="+mn-cs"/>
            </a:rPr>
            <a:t>.</a:t>
          </a:r>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Incentive Effects: While executives cannot control the risk-free rate, the higher rates may incentivize executives to focus on returns that exceed such a benchmark. In a low-rate environment, ESOs become less attractive and, therefore, may dampen their incentivizing effects on executives.</a:t>
          </a:r>
          <a:endParaRPr lang="en-IN" sz="1100" kern="120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333375</xdr:colOff>
      <xdr:row>4</xdr:row>
      <xdr:rowOff>76200</xdr:rowOff>
    </xdr:from>
    <xdr:to>
      <xdr:col>19</xdr:col>
      <xdr:colOff>28575</xdr:colOff>
      <xdr:row>19</xdr:row>
      <xdr:rowOff>57150</xdr:rowOff>
    </xdr:to>
    <xdr:graphicFrame macro="">
      <xdr:nvGraphicFramePr>
        <xdr:cNvPr id="2" name="Chart 1">
          <a:extLst>
            <a:ext uri="{FF2B5EF4-FFF2-40B4-BE49-F238E27FC236}">
              <a16:creationId xmlns:a16="http://schemas.microsoft.com/office/drawing/2014/main" id="{2DD1ADB0-3496-4128-9D00-594B92B7B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184150</xdr:colOff>
      <xdr:row>18</xdr:row>
      <xdr:rowOff>158750</xdr:rowOff>
    </xdr:from>
    <xdr:to>
      <xdr:col>11</xdr:col>
      <xdr:colOff>88900</xdr:colOff>
      <xdr:row>32</xdr:row>
      <xdr:rowOff>0</xdr:rowOff>
    </xdr:to>
    <xdr:sp macro="" textlink="">
      <xdr:nvSpPr>
        <xdr:cNvPr id="3" name="Rectangle: Diagonal Corners Rounded 2">
          <a:extLst>
            <a:ext uri="{FF2B5EF4-FFF2-40B4-BE49-F238E27FC236}">
              <a16:creationId xmlns:a16="http://schemas.microsoft.com/office/drawing/2014/main" id="{04CF1B79-C184-C6F1-26AE-4C62645FF04D}"/>
            </a:ext>
          </a:extLst>
        </xdr:cNvPr>
        <xdr:cNvSpPr/>
      </xdr:nvSpPr>
      <xdr:spPr>
        <a:xfrm>
          <a:off x="2622550" y="3511550"/>
          <a:ext cx="4171950" cy="2419350"/>
        </a:xfrm>
        <a:prstGeom prst="round2DiagRect">
          <a:avLst/>
        </a:prstGeom>
        <a:solidFill>
          <a:schemeClr val="bg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b="0" i="0">
              <a:solidFill>
                <a:schemeClr val="dk1"/>
              </a:solidFill>
              <a:effectLst/>
              <a:latin typeface="+mn-lt"/>
              <a:ea typeface="+mn-ea"/>
              <a:cs typeface="+mn-cs"/>
            </a:rPr>
            <a:t>Impact on Option Value: An option with a longer period of vesting reduces the value of the option, since the time in which it becomes exercisable is extended, therefore limiting liquidity and flexibility that may be entertained by an executive with that option.</a:t>
          </a:r>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Incentive effects: A longer</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term vesting period means that the incentives of the executives are closer to the long-term direction of the firm, given that the executives must remain with the firm to enjoy the full value of the option. A really long vesting period will decrease the motivation, though, since psychologically the reward is too far in the future to work toward.</a:t>
          </a:r>
          <a:endParaRPr lang="en-IN" sz="1100" kern="12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600075</xdr:colOff>
      <xdr:row>3</xdr:row>
      <xdr:rowOff>101600</xdr:rowOff>
    </xdr:from>
    <xdr:to>
      <xdr:col>19</xdr:col>
      <xdr:colOff>295275</xdr:colOff>
      <xdr:row>18</xdr:row>
      <xdr:rowOff>82550</xdr:rowOff>
    </xdr:to>
    <xdr:graphicFrame macro="">
      <xdr:nvGraphicFramePr>
        <xdr:cNvPr id="2" name="Chart 1">
          <a:extLst>
            <a:ext uri="{FF2B5EF4-FFF2-40B4-BE49-F238E27FC236}">
              <a16:creationId xmlns:a16="http://schemas.microsoft.com/office/drawing/2014/main" id="{C0AC9AB7-3C3F-4C44-8C13-993F5D1E46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209550</xdr:colOff>
      <xdr:row>19</xdr:row>
      <xdr:rowOff>120650</xdr:rowOff>
    </xdr:from>
    <xdr:to>
      <xdr:col>15</xdr:col>
      <xdr:colOff>590550</xdr:colOff>
      <xdr:row>29</xdr:row>
      <xdr:rowOff>44450</xdr:rowOff>
    </xdr:to>
    <xdr:sp macro="" textlink="">
      <xdr:nvSpPr>
        <xdr:cNvPr id="3" name="Rectangle: Diagonal Corners Rounded 2">
          <a:extLst>
            <a:ext uri="{FF2B5EF4-FFF2-40B4-BE49-F238E27FC236}">
              <a16:creationId xmlns:a16="http://schemas.microsoft.com/office/drawing/2014/main" id="{B3582FB6-A316-EC37-9EC7-FD0710C67817}"/>
            </a:ext>
          </a:extLst>
        </xdr:cNvPr>
        <xdr:cNvSpPr/>
      </xdr:nvSpPr>
      <xdr:spPr>
        <a:xfrm>
          <a:off x="5695950" y="3651250"/>
          <a:ext cx="4038600" cy="1771650"/>
        </a:xfrm>
        <a:prstGeom prst="round2DiagRect">
          <a:avLst/>
        </a:prstGeom>
        <a:solidFill>
          <a:schemeClr val="bg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b="1"/>
            <a:t>Impact on Option Value</a:t>
          </a:r>
          <a:r>
            <a:rPr lang="en-IN"/>
            <a:t>: The probability of early exercise, often modeled with an exit parameter, generally lowers the option value. This is because early exercise forgoes the time value of the option, reducing the payoff.</a:t>
          </a:r>
          <a:r>
            <a:rPr lang="en-IN" b="1"/>
            <a:t>Incentive Effects</a:t>
          </a:r>
          <a:r>
            <a:rPr lang="en-IN"/>
            <a:t>: If executives are likely to exercise early due to liquidity needs or risk aversion, they may prioritize short-term performance over sustained growth. Encouraging longer holding periods (e.g., through tax or benefit incentives) can help align executive interests with long-term shareholder value.</a:t>
          </a:r>
          <a:endParaRPr lang="en-IN" sz="1100" kern="12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10</xdr:col>
      <xdr:colOff>85725</xdr:colOff>
      <xdr:row>5</xdr:row>
      <xdr:rowOff>133350</xdr:rowOff>
    </xdr:from>
    <xdr:to>
      <xdr:col>17</xdr:col>
      <xdr:colOff>390525</xdr:colOff>
      <xdr:row>20</xdr:row>
      <xdr:rowOff>114300</xdr:rowOff>
    </xdr:to>
    <xdr:graphicFrame macro="">
      <xdr:nvGraphicFramePr>
        <xdr:cNvPr id="2" name="Chart 1">
          <a:extLst>
            <a:ext uri="{FF2B5EF4-FFF2-40B4-BE49-F238E27FC236}">
              <a16:creationId xmlns:a16="http://schemas.microsoft.com/office/drawing/2014/main" id="{CE72DDA9-6A89-4114-9272-CB2CF4944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9</xdr:col>
      <xdr:colOff>53975</xdr:colOff>
      <xdr:row>6</xdr:row>
      <xdr:rowOff>146050</xdr:rowOff>
    </xdr:from>
    <xdr:to>
      <xdr:col>16</xdr:col>
      <xdr:colOff>358775</xdr:colOff>
      <xdr:row>21</xdr:row>
      <xdr:rowOff>127000</xdr:rowOff>
    </xdr:to>
    <xdr:graphicFrame macro="">
      <xdr:nvGraphicFramePr>
        <xdr:cNvPr id="2" name="Chart 1">
          <a:extLst>
            <a:ext uri="{FF2B5EF4-FFF2-40B4-BE49-F238E27FC236}">
              <a16:creationId xmlns:a16="http://schemas.microsoft.com/office/drawing/2014/main" id="{30B91AB1-2599-F36C-324E-A239B4BE0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346075</xdr:colOff>
      <xdr:row>5</xdr:row>
      <xdr:rowOff>25400</xdr:rowOff>
    </xdr:from>
    <xdr:to>
      <xdr:col>18</xdr:col>
      <xdr:colOff>41275</xdr:colOff>
      <xdr:row>20</xdr:row>
      <xdr:rowOff>6350</xdr:rowOff>
    </xdr:to>
    <xdr:graphicFrame macro="">
      <xdr:nvGraphicFramePr>
        <xdr:cNvPr id="2" name="Chart 1">
          <a:extLst>
            <a:ext uri="{FF2B5EF4-FFF2-40B4-BE49-F238E27FC236}">
              <a16:creationId xmlns:a16="http://schemas.microsoft.com/office/drawing/2014/main" id="{17B68C79-FBE4-0E11-DA59-1B5341460D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xdr:colOff>
      <xdr:row>20</xdr:row>
      <xdr:rowOff>82550</xdr:rowOff>
    </xdr:from>
    <xdr:to>
      <xdr:col>10</xdr:col>
      <xdr:colOff>63500</xdr:colOff>
      <xdr:row>29</xdr:row>
      <xdr:rowOff>152400</xdr:rowOff>
    </xdr:to>
    <xdr:sp macro="" textlink="">
      <xdr:nvSpPr>
        <xdr:cNvPr id="3" name="Rectangle: Diagonal Corners Rounded 2">
          <a:extLst>
            <a:ext uri="{FF2B5EF4-FFF2-40B4-BE49-F238E27FC236}">
              <a16:creationId xmlns:a16="http://schemas.microsoft.com/office/drawing/2014/main" id="{A7CE4B91-6080-2F32-C77D-6DFC49C01DA5}"/>
            </a:ext>
          </a:extLst>
        </xdr:cNvPr>
        <xdr:cNvSpPr/>
      </xdr:nvSpPr>
      <xdr:spPr>
        <a:xfrm>
          <a:off x="2559050" y="3803650"/>
          <a:ext cx="3683000" cy="1727200"/>
        </a:xfrm>
        <a:prstGeom prst="round2DiagRect">
          <a:avLst/>
        </a:prstGeom>
        <a:solidFill>
          <a:schemeClr val="bg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br>
            <a:rPr lang="en-IN" sz="1100" b="0" i="0">
              <a:solidFill>
                <a:schemeClr val="dk1"/>
              </a:solidFill>
              <a:effectLst/>
              <a:latin typeface="+mn-lt"/>
              <a:ea typeface="+mn-ea"/>
              <a:cs typeface="+mn-cs"/>
            </a:rPr>
          </a:br>
          <a:r>
            <a:rPr lang="en-IN" sz="1100" b="0" i="0">
              <a:solidFill>
                <a:schemeClr val="dk1"/>
              </a:solidFill>
              <a:effectLst/>
              <a:latin typeface="+mn-lt"/>
              <a:ea typeface="+mn-ea"/>
              <a:cs typeface="+mn-cs"/>
            </a:rPr>
            <a:t>Incentive Effects: Even as you increase n</a:t>
          </a:r>
          <a:r>
            <a:rPr lang="en-IN" sz="1100" b="0" i="0" baseline="0">
              <a:solidFill>
                <a:schemeClr val="dk1"/>
              </a:solidFill>
              <a:effectLst/>
              <a:latin typeface="+mn-lt"/>
              <a:ea typeface="+mn-ea"/>
              <a:cs typeface="+mn-cs"/>
            </a:rPr>
            <a:t> </a:t>
          </a:r>
          <a:r>
            <a:rPr lang="en-IN" sz="1100" b="0" i="0">
              <a:solidFill>
                <a:schemeClr val="dk1"/>
              </a:solidFill>
              <a:effectLst/>
              <a:latin typeface="+mn-lt"/>
              <a:ea typeface="+mn-ea"/>
              <a:cs typeface="+mn-cs"/>
            </a:rPr>
            <a:t>Because it is a more accurate means of valuation, it does not directly influence executive incentives. This precision is crucial for financial reporting and transparency; after all, which will correctly indicate an estimate of the real cost of ESOs on financial statements.</a:t>
          </a:r>
          <a:endParaRPr lang="en-IN" sz="1100" kern="1200"/>
        </a:p>
      </xdr:txBody>
    </xdr:sp>
    <xdr:clientData/>
  </xdr:twoCellAnchor>
  <xdr:twoCellAnchor>
    <xdr:from>
      <xdr:col>3</xdr:col>
      <xdr:colOff>171450</xdr:colOff>
      <xdr:row>31</xdr:row>
      <xdr:rowOff>19050</xdr:rowOff>
    </xdr:from>
    <xdr:to>
      <xdr:col>10</xdr:col>
      <xdr:colOff>228600</xdr:colOff>
      <xdr:row>46</xdr:row>
      <xdr:rowOff>6350</xdr:rowOff>
    </xdr:to>
    <xdr:sp macro="" textlink="">
      <xdr:nvSpPr>
        <xdr:cNvPr id="4" name="TextBox 3">
          <a:extLst>
            <a:ext uri="{FF2B5EF4-FFF2-40B4-BE49-F238E27FC236}">
              <a16:creationId xmlns:a16="http://schemas.microsoft.com/office/drawing/2014/main" id="{9F2123D3-96FA-8EF0-F575-13B06D80D80E}"/>
            </a:ext>
          </a:extLst>
        </xdr:cNvPr>
        <xdr:cNvSpPr txBox="1"/>
      </xdr:nvSpPr>
      <xdr:spPr>
        <a:xfrm>
          <a:off x="2082800" y="5765800"/>
          <a:ext cx="4324350" cy="274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Summary:</a:t>
          </a:r>
        </a:p>
        <a:p>
          <a:r>
            <a:rPr lang="en-IN"/>
            <a:t>The Hull-White model parameters shape executives' incentives in the following ways:</a:t>
          </a:r>
        </a:p>
        <a:p>
          <a:r>
            <a:rPr lang="en-IN" b="1"/>
            <a:t>Stock Price and Volatility</a:t>
          </a:r>
          <a:r>
            <a:rPr lang="en-IN"/>
            <a:t>: Incentivize actions that can lead to stock appreciation and, potentially, riskier projects.</a:t>
          </a:r>
        </a:p>
        <a:p>
          <a:r>
            <a:rPr lang="en-IN" b="1"/>
            <a:t>Maturity and Vesting Period</a:t>
          </a:r>
          <a:r>
            <a:rPr lang="en-IN"/>
            <a:t>: Encourage a longer-term focus by delaying the potential benefits of option exercise.</a:t>
          </a:r>
        </a:p>
        <a:p>
          <a:r>
            <a:rPr lang="en-IN" b="1"/>
            <a:t>Early Exercise Probability</a:t>
          </a:r>
          <a:r>
            <a:rPr lang="en-IN"/>
            <a:t>: Short-term strategies might become more attractive if early exercise behavior is prevalent.</a:t>
          </a:r>
        </a:p>
        <a:p>
          <a:r>
            <a:rPr lang="en-IN" b="1"/>
            <a:t>Risk-Free Rate</a:t>
          </a:r>
          <a:r>
            <a:rPr lang="en-IN"/>
            <a:t>: Although external, a higher rate underscores the need to outperform market benchmarks.</a:t>
          </a:r>
        </a:p>
        <a:p>
          <a:r>
            <a:rPr lang="en-IN"/>
            <a:t>Ultimately, setting the parameters thoughtfully can help align executive actions with the company’s broader strategic goals, while also providing accurate valuations that reflect the cost and potential dilution associated with ESOs.</a:t>
          </a:r>
        </a:p>
        <a:p>
          <a:endParaRPr lang="en-IN" sz="1100" kern="1200"/>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9</xdr:col>
      <xdr:colOff>320675</xdr:colOff>
      <xdr:row>4</xdr:row>
      <xdr:rowOff>31750</xdr:rowOff>
    </xdr:from>
    <xdr:to>
      <xdr:col>17</xdr:col>
      <xdr:colOff>15875</xdr:colOff>
      <xdr:row>18</xdr:row>
      <xdr:rowOff>177800</xdr:rowOff>
    </xdr:to>
    <xdr:graphicFrame macro="">
      <xdr:nvGraphicFramePr>
        <xdr:cNvPr id="3" name="Chart 2">
          <a:extLst>
            <a:ext uri="{FF2B5EF4-FFF2-40B4-BE49-F238E27FC236}">
              <a16:creationId xmlns:a16="http://schemas.microsoft.com/office/drawing/2014/main" id="{518048B5-A7C0-9FB8-B211-2C68729724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222250</xdr:colOff>
          <xdr:row>1</xdr:row>
          <xdr:rowOff>95250</xdr:rowOff>
        </xdr:from>
        <xdr:to>
          <xdr:col>1</xdr:col>
          <xdr:colOff>196850</xdr:colOff>
          <xdr:row>5</xdr:row>
          <xdr:rowOff>107950</xdr:rowOff>
        </xdr:to>
        <xdr:sp macro="" textlink="">
          <xdr:nvSpPr>
            <xdr:cNvPr id="121858" name="Button 2" hidden="1">
              <a:extLst>
                <a:ext uri="{63B3BB69-23CF-44E3-9099-C40C66FF867C}">
                  <a14:compatExt spid="_x0000_s121858"/>
                </a:ext>
                <a:ext uri="{FF2B5EF4-FFF2-40B4-BE49-F238E27FC236}">
                  <a16:creationId xmlns:a16="http://schemas.microsoft.com/office/drawing/2014/main" id="{00000000-0008-0000-2700-000002D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hyperlink" Target="https://colab.research.google.com/drive/1qE_oPntafQuTCVxwqu8SrdL_Rw-eyzKn?usp=sharing" TargetMode="External"/><Relationship Id="rId2" Type="http://schemas.openxmlformats.org/officeDocument/2006/relationships/hyperlink" Target="https://colab.research.google.com/drive/1Ymqt_Ok_X9DEXL3_tvK0jfVPCTl5mvUc?usp=sharing" TargetMode="External"/><Relationship Id="rId1" Type="http://schemas.openxmlformats.org/officeDocument/2006/relationships/hyperlink" Target="https://docs.google.com/spreadsheets/d/1Vp98Blmx4as1pYIe9Giw6mSZGrKR0nRNUPqMnxDpuSg/edit?usp=sharing" TargetMode="External"/><Relationship Id="rId6" Type="http://schemas.openxmlformats.org/officeDocument/2006/relationships/ctrlProp" Target="../ctrlProps/ctrlProp5.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s://colab.research.google.com/drive/1-4_YSEKQ09j0iBP2xt3dxjztLUtHfne8?usp=sharing" TargetMode="Externa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hyperlink" Target="https://colab.research.google.com/drive/1L-R4cvQ5p0GX0fqdc5HsY06uTo9z4vUx?usp=sharing"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hyperlink" Target="https://colab.research.google.com/drive/1dj2dGByLoXrwpvzgVeDG4mMfbF0Y09ae?usp=sharing"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hyperlink" Target="https://colab.research.google.com/drive/1ob2pshSnZHKWFOy8QKeniCPvbzWY9_3U?usp=sharing" TargetMode="Externa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hyperlink" Target="https://colab.research.google.com/drive/1tmBx9bN_4spn_zLVX3bxcoE8-CA1hXb4?usp=sharing" TargetMode="Externa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17" Type="http://schemas.openxmlformats.org/officeDocument/2006/relationships/hyperlink" Target="https://finance.yahoo.com/quote/AAPL250417C00235000/" TargetMode="External"/><Relationship Id="rId21" Type="http://schemas.openxmlformats.org/officeDocument/2006/relationships/hyperlink" Target="https://finance.yahoo.com/quote/AAPL241206C00240000/" TargetMode="External"/><Relationship Id="rId324" Type="http://schemas.openxmlformats.org/officeDocument/2006/relationships/hyperlink" Target="https://finance.yahoo.com/quote/AAPL/options/?straddle=false&amp;strike=270&amp;type=all" TargetMode="External"/><Relationship Id="rId531" Type="http://schemas.openxmlformats.org/officeDocument/2006/relationships/hyperlink" Target="https://finance.yahoo.com/quote/AAPL250117C00265000/" TargetMode="External"/><Relationship Id="rId170" Type="http://schemas.openxmlformats.org/officeDocument/2006/relationships/hyperlink" Target="https://finance.yahoo.com/quote/AAPL/options/?straddle=false&amp;strike=130&amp;type=all" TargetMode="External"/><Relationship Id="rId268" Type="http://schemas.openxmlformats.org/officeDocument/2006/relationships/hyperlink" Target="https://finance.yahoo.com/quote/AAPL/options/?straddle=false&amp;strike=120&amp;type=all" TargetMode="External"/><Relationship Id="rId475" Type="http://schemas.openxmlformats.org/officeDocument/2006/relationships/hyperlink" Target="https://finance.yahoo.com/quote/AAPL250117C00125000/" TargetMode="External"/><Relationship Id="rId32" Type="http://schemas.openxmlformats.org/officeDocument/2006/relationships/hyperlink" Target="https://finance.yahoo.com/quote/AAPL/options/?straddle=false&amp;strike=265&amp;type=all" TargetMode="External"/><Relationship Id="rId128" Type="http://schemas.openxmlformats.org/officeDocument/2006/relationships/hyperlink" Target="https://finance.yahoo.com/quote/AAPL/options/?straddle=false&amp;strike=260&amp;type=all" TargetMode="External"/><Relationship Id="rId335" Type="http://schemas.openxmlformats.org/officeDocument/2006/relationships/hyperlink" Target="https://finance.yahoo.com/quote/AAPL250620C00330000/" TargetMode="External"/><Relationship Id="rId542" Type="http://schemas.openxmlformats.org/officeDocument/2006/relationships/hyperlink" Target="https://finance.yahoo.com/quote/AAPL/options/?straddle=false&amp;strike=290&amp;type=all" TargetMode="External"/><Relationship Id="rId181" Type="http://schemas.openxmlformats.org/officeDocument/2006/relationships/hyperlink" Target="https://finance.yahoo.com/quote/AAPL250417P00160000/" TargetMode="External"/><Relationship Id="rId402" Type="http://schemas.openxmlformats.org/officeDocument/2006/relationships/hyperlink" Target="https://finance.yahoo.com/quote/AAPL/options/?straddle=false&amp;strike=165&amp;type=all" TargetMode="External"/><Relationship Id="rId279" Type="http://schemas.openxmlformats.org/officeDocument/2006/relationships/hyperlink" Target="https://finance.yahoo.com/quote/AAPL250620C00150000/" TargetMode="External"/><Relationship Id="rId486" Type="http://schemas.openxmlformats.org/officeDocument/2006/relationships/hyperlink" Target="https://finance.yahoo.com/quote/AAPL/options/?straddle=false&amp;strike=150&amp;type=all" TargetMode="External"/><Relationship Id="rId43" Type="http://schemas.openxmlformats.org/officeDocument/2006/relationships/hyperlink" Target="https://finance.yahoo.com/quote/AAPL241206P00175000/" TargetMode="External"/><Relationship Id="rId139" Type="http://schemas.openxmlformats.org/officeDocument/2006/relationships/hyperlink" Target="https://finance.yahoo.com/quote/AAPL250417C00290000/" TargetMode="External"/><Relationship Id="rId346" Type="http://schemas.openxmlformats.org/officeDocument/2006/relationships/hyperlink" Target="https://finance.yahoo.com/quote/AAPL/options/?straddle=false&amp;strike=15&amp;type=all" TargetMode="External"/><Relationship Id="rId553" Type="http://schemas.openxmlformats.org/officeDocument/2006/relationships/hyperlink" Target="https://finance.yahoo.com/quote/AAPL250117C00320000/" TargetMode="External"/><Relationship Id="rId192" Type="http://schemas.openxmlformats.org/officeDocument/2006/relationships/hyperlink" Target="https://finance.yahoo.com/quote/AAPL/options/?straddle=false&amp;strike=185&amp;type=all" TargetMode="External"/><Relationship Id="rId206" Type="http://schemas.openxmlformats.org/officeDocument/2006/relationships/hyperlink" Target="https://finance.yahoo.com/quote/AAPL/options/?straddle=false&amp;strike=220&amp;type=all" TargetMode="External"/><Relationship Id="rId413" Type="http://schemas.openxmlformats.org/officeDocument/2006/relationships/hyperlink" Target="https://finance.yahoo.com/quote/AAPL250620P00195000/" TargetMode="External"/><Relationship Id="rId497" Type="http://schemas.openxmlformats.org/officeDocument/2006/relationships/hyperlink" Target="https://finance.yahoo.com/quote/AAPL250117C00180000/" TargetMode="External"/><Relationship Id="rId357" Type="http://schemas.openxmlformats.org/officeDocument/2006/relationships/hyperlink" Target="https://finance.yahoo.com/quote/AAPL250620P00055000/" TargetMode="External"/><Relationship Id="rId54" Type="http://schemas.openxmlformats.org/officeDocument/2006/relationships/hyperlink" Target="https://finance.yahoo.com/quote/AAPL/options/?straddle=false&amp;strike=200&amp;type=all" TargetMode="External"/><Relationship Id="rId217" Type="http://schemas.openxmlformats.org/officeDocument/2006/relationships/hyperlink" Target="https://finance.yahoo.com/quote/AAPL250417P00250000/" TargetMode="External"/><Relationship Id="rId564" Type="http://schemas.openxmlformats.org/officeDocument/2006/relationships/hyperlink" Target="https://finance.yahoo.com/quote/AAPL/options/?straddle=false&amp;strike=345&amp;type=all" TargetMode="External"/><Relationship Id="rId424" Type="http://schemas.openxmlformats.org/officeDocument/2006/relationships/hyperlink" Target="https://finance.yahoo.com/quote/AAPL/options/?straddle=false&amp;strike=220&amp;type=all" TargetMode="External"/><Relationship Id="rId270" Type="http://schemas.openxmlformats.org/officeDocument/2006/relationships/hyperlink" Target="https://finance.yahoo.com/quote/AAPL/options/?straddle=false&amp;strike=125&amp;type=all" TargetMode="External"/><Relationship Id="rId65" Type="http://schemas.openxmlformats.org/officeDocument/2006/relationships/hyperlink" Target="https://finance.yahoo.com/quote/AAPL241206P00230000/" TargetMode="External"/><Relationship Id="rId130" Type="http://schemas.openxmlformats.org/officeDocument/2006/relationships/hyperlink" Target="https://finance.yahoo.com/quote/AAPL/options/?straddle=false&amp;strike=265&amp;type=all" TargetMode="External"/><Relationship Id="rId368" Type="http://schemas.openxmlformats.org/officeDocument/2006/relationships/hyperlink" Target="https://finance.yahoo.com/quote/AAPL/options/?straddle=false&amp;strike=80&amp;type=all" TargetMode="External"/><Relationship Id="rId575" Type="http://schemas.openxmlformats.org/officeDocument/2006/relationships/hyperlink" Target="https://finance.yahoo.com/quote/AAPL250117C00375000/" TargetMode="External"/><Relationship Id="rId228" Type="http://schemas.openxmlformats.org/officeDocument/2006/relationships/hyperlink" Target="https://finance.yahoo.com/quote/AAPL/options/?straddle=false&amp;strike=275&amp;type=all" TargetMode="External"/><Relationship Id="rId435" Type="http://schemas.openxmlformats.org/officeDocument/2006/relationships/hyperlink" Target="https://finance.yahoo.com/quote/AAPL250117C00025000/" TargetMode="External"/><Relationship Id="rId281" Type="http://schemas.openxmlformats.org/officeDocument/2006/relationships/hyperlink" Target="https://finance.yahoo.com/quote/AAPL250620C00155000/" TargetMode="External"/><Relationship Id="rId502" Type="http://schemas.openxmlformats.org/officeDocument/2006/relationships/hyperlink" Target="https://finance.yahoo.com/quote/AAPL/options/?straddle=false&amp;strike=190&amp;type=all" TargetMode="External"/><Relationship Id="rId34" Type="http://schemas.openxmlformats.org/officeDocument/2006/relationships/hyperlink" Target="https://finance.yahoo.com/quote/AAPL/options/?straddle=false&amp;strike=270&amp;type=all" TargetMode="External"/><Relationship Id="rId76" Type="http://schemas.openxmlformats.org/officeDocument/2006/relationships/hyperlink" Target="https://finance.yahoo.com/quote/AAPL/options/?straddle=false&amp;strike=125&amp;type=all" TargetMode="External"/><Relationship Id="rId141" Type="http://schemas.openxmlformats.org/officeDocument/2006/relationships/hyperlink" Target="https://finance.yahoo.com/quote/AAPL250417C00295000/" TargetMode="External"/><Relationship Id="rId379" Type="http://schemas.openxmlformats.org/officeDocument/2006/relationships/hyperlink" Target="https://finance.yahoo.com/quote/AAPL250620P00110000/" TargetMode="External"/><Relationship Id="rId544" Type="http://schemas.openxmlformats.org/officeDocument/2006/relationships/hyperlink" Target="https://finance.yahoo.com/quote/AAPL/options/?straddle=false&amp;strike=295&amp;type=all" TargetMode="External"/><Relationship Id="rId7" Type="http://schemas.openxmlformats.org/officeDocument/2006/relationships/hyperlink" Target="https://finance.yahoo.com/quote/AAPL241206C00205000/" TargetMode="External"/><Relationship Id="rId183" Type="http://schemas.openxmlformats.org/officeDocument/2006/relationships/hyperlink" Target="https://finance.yahoo.com/quote/AAPL250417P00165000/" TargetMode="External"/><Relationship Id="rId239" Type="http://schemas.openxmlformats.org/officeDocument/2006/relationships/hyperlink" Target="https://finance.yahoo.com/quote/AAPL250620C00050000/" TargetMode="External"/><Relationship Id="rId390" Type="http://schemas.openxmlformats.org/officeDocument/2006/relationships/hyperlink" Target="https://finance.yahoo.com/quote/AAPL/options/?straddle=false&amp;strike=135&amp;type=all" TargetMode="External"/><Relationship Id="rId404" Type="http://schemas.openxmlformats.org/officeDocument/2006/relationships/hyperlink" Target="https://finance.yahoo.com/quote/AAPL/options/?straddle=false&amp;strike=170&amp;type=all" TargetMode="External"/><Relationship Id="rId446" Type="http://schemas.openxmlformats.org/officeDocument/2006/relationships/hyperlink" Target="https://finance.yahoo.com/quote/AAPL/options/?straddle=false&amp;strike=50&amp;type=all" TargetMode="External"/><Relationship Id="rId250" Type="http://schemas.openxmlformats.org/officeDocument/2006/relationships/hyperlink" Target="https://finance.yahoo.com/quote/AAPL/options/?straddle=false&amp;strike=75&amp;type=all" TargetMode="External"/><Relationship Id="rId292" Type="http://schemas.openxmlformats.org/officeDocument/2006/relationships/hyperlink" Target="https://finance.yahoo.com/quote/AAPL/options/?straddle=false&amp;strike=180&amp;type=all" TargetMode="External"/><Relationship Id="rId306" Type="http://schemas.openxmlformats.org/officeDocument/2006/relationships/hyperlink" Target="https://finance.yahoo.com/quote/AAPL/options/?straddle=false&amp;strike=215&amp;type=all" TargetMode="External"/><Relationship Id="rId488" Type="http://schemas.openxmlformats.org/officeDocument/2006/relationships/hyperlink" Target="https://finance.yahoo.com/quote/AAPL/options/?straddle=false&amp;strike=155&amp;type=all" TargetMode="External"/><Relationship Id="rId45" Type="http://schemas.openxmlformats.org/officeDocument/2006/relationships/hyperlink" Target="https://finance.yahoo.com/quote/AAPL241206P00180000/" TargetMode="External"/><Relationship Id="rId87" Type="http://schemas.openxmlformats.org/officeDocument/2006/relationships/hyperlink" Target="https://finance.yahoo.com/quote/AAPL250417C00160000/" TargetMode="External"/><Relationship Id="rId110" Type="http://schemas.openxmlformats.org/officeDocument/2006/relationships/hyperlink" Target="https://finance.yahoo.com/quote/AAPL/options/?straddle=false&amp;strike=215&amp;type=all" TargetMode="External"/><Relationship Id="rId348" Type="http://schemas.openxmlformats.org/officeDocument/2006/relationships/hyperlink" Target="https://finance.yahoo.com/quote/AAPL/options/?straddle=false&amp;strike=20&amp;type=all" TargetMode="External"/><Relationship Id="rId513" Type="http://schemas.openxmlformats.org/officeDocument/2006/relationships/hyperlink" Target="https://finance.yahoo.com/quote/AAPL250117C00220000/" TargetMode="External"/><Relationship Id="rId555" Type="http://schemas.openxmlformats.org/officeDocument/2006/relationships/hyperlink" Target="https://finance.yahoo.com/quote/AAPL250117C00325000/" TargetMode="External"/><Relationship Id="rId152" Type="http://schemas.openxmlformats.org/officeDocument/2006/relationships/hyperlink" Target="https://finance.yahoo.com/quote/AAPL/options/?straddle=false&amp;strike=320&amp;type=all" TargetMode="External"/><Relationship Id="rId194" Type="http://schemas.openxmlformats.org/officeDocument/2006/relationships/hyperlink" Target="https://finance.yahoo.com/quote/AAPL/options/?straddle=false&amp;strike=190&amp;type=all" TargetMode="External"/><Relationship Id="rId208" Type="http://schemas.openxmlformats.org/officeDocument/2006/relationships/hyperlink" Target="https://finance.yahoo.com/quote/AAPL/options/?straddle=false&amp;strike=225&amp;type=all" TargetMode="External"/><Relationship Id="rId415" Type="http://schemas.openxmlformats.org/officeDocument/2006/relationships/hyperlink" Target="https://finance.yahoo.com/quote/AAPL250620P00200000/" TargetMode="External"/><Relationship Id="rId457" Type="http://schemas.openxmlformats.org/officeDocument/2006/relationships/hyperlink" Target="https://finance.yahoo.com/quote/AAPL250117C00080000/" TargetMode="External"/><Relationship Id="rId261" Type="http://schemas.openxmlformats.org/officeDocument/2006/relationships/hyperlink" Target="https://finance.yahoo.com/quote/AAPL250620C00105000/" TargetMode="External"/><Relationship Id="rId499" Type="http://schemas.openxmlformats.org/officeDocument/2006/relationships/hyperlink" Target="https://finance.yahoo.com/quote/AAPL250117C00185000/" TargetMode="External"/><Relationship Id="rId14" Type="http://schemas.openxmlformats.org/officeDocument/2006/relationships/hyperlink" Target="https://finance.yahoo.com/quote/AAPL/options/?straddle=false&amp;strike=220&amp;type=all" TargetMode="External"/><Relationship Id="rId56" Type="http://schemas.openxmlformats.org/officeDocument/2006/relationships/hyperlink" Target="https://finance.yahoo.com/quote/AAPL/options/?straddle=false&amp;strike=205&amp;type=all" TargetMode="External"/><Relationship Id="rId317" Type="http://schemas.openxmlformats.org/officeDocument/2006/relationships/hyperlink" Target="https://finance.yahoo.com/quote/AAPL250620C00245000/" TargetMode="External"/><Relationship Id="rId359" Type="http://schemas.openxmlformats.org/officeDocument/2006/relationships/hyperlink" Target="https://finance.yahoo.com/quote/AAPL250620P00060000/" TargetMode="External"/><Relationship Id="rId524" Type="http://schemas.openxmlformats.org/officeDocument/2006/relationships/hyperlink" Target="https://finance.yahoo.com/quote/AAPL/options/?straddle=false&amp;strike=245&amp;type=all" TargetMode="External"/><Relationship Id="rId566" Type="http://schemas.openxmlformats.org/officeDocument/2006/relationships/hyperlink" Target="https://finance.yahoo.com/quote/AAPL/options/?straddle=false&amp;strike=350&amp;type=all" TargetMode="External"/><Relationship Id="rId98" Type="http://schemas.openxmlformats.org/officeDocument/2006/relationships/hyperlink" Target="https://finance.yahoo.com/quote/AAPL/options/?straddle=false&amp;strike=185&amp;type=all" TargetMode="External"/><Relationship Id="rId121" Type="http://schemas.openxmlformats.org/officeDocument/2006/relationships/hyperlink" Target="https://finance.yahoo.com/quote/AAPL250417C00245000/" TargetMode="External"/><Relationship Id="rId163" Type="http://schemas.openxmlformats.org/officeDocument/2006/relationships/hyperlink" Target="https://finance.yahoo.com/quote/AAPL250417P00115000/" TargetMode="External"/><Relationship Id="rId219" Type="http://schemas.openxmlformats.org/officeDocument/2006/relationships/hyperlink" Target="https://finance.yahoo.com/quote/AAPL250417P00255000/" TargetMode="External"/><Relationship Id="rId370" Type="http://schemas.openxmlformats.org/officeDocument/2006/relationships/hyperlink" Target="https://finance.yahoo.com/quote/AAPL/options/?straddle=false&amp;strike=85&amp;type=all" TargetMode="External"/><Relationship Id="rId426" Type="http://schemas.openxmlformats.org/officeDocument/2006/relationships/hyperlink" Target="https://finance.yahoo.com/quote/AAPL/options/?straddle=false&amp;strike=225&amp;type=all" TargetMode="External"/><Relationship Id="rId230" Type="http://schemas.openxmlformats.org/officeDocument/2006/relationships/hyperlink" Target="https://finance.yahoo.com/quote/AAPL/options/?straddle=false&amp;strike=280&amp;type=all" TargetMode="External"/><Relationship Id="rId468" Type="http://schemas.openxmlformats.org/officeDocument/2006/relationships/hyperlink" Target="https://finance.yahoo.com/quote/AAPL/options/?straddle=false&amp;strike=105&amp;type=all" TargetMode="External"/><Relationship Id="rId25" Type="http://schemas.openxmlformats.org/officeDocument/2006/relationships/hyperlink" Target="https://finance.yahoo.com/quote/AAPL241206C00250000/" TargetMode="External"/><Relationship Id="rId67" Type="http://schemas.openxmlformats.org/officeDocument/2006/relationships/hyperlink" Target="https://finance.yahoo.com/quote/AAPL241206P00240000/" TargetMode="External"/><Relationship Id="rId272" Type="http://schemas.openxmlformats.org/officeDocument/2006/relationships/hyperlink" Target="https://finance.yahoo.com/quote/AAPL/options/?straddle=false&amp;strike=130&amp;type=all" TargetMode="External"/><Relationship Id="rId328" Type="http://schemas.openxmlformats.org/officeDocument/2006/relationships/hyperlink" Target="https://finance.yahoo.com/quote/AAPL/options/?straddle=false&amp;strike=290&amp;type=all" TargetMode="External"/><Relationship Id="rId535" Type="http://schemas.openxmlformats.org/officeDocument/2006/relationships/hyperlink" Target="https://finance.yahoo.com/quote/AAPL250117C00275000/" TargetMode="External"/><Relationship Id="rId577" Type="http://schemas.openxmlformats.org/officeDocument/2006/relationships/hyperlink" Target="https://finance.yahoo.com/quote/AAPL250117C00380000/" TargetMode="External"/><Relationship Id="rId132" Type="http://schemas.openxmlformats.org/officeDocument/2006/relationships/hyperlink" Target="https://finance.yahoo.com/quote/AAPL/options/?straddle=false&amp;strike=270&amp;type=all" TargetMode="External"/><Relationship Id="rId174" Type="http://schemas.openxmlformats.org/officeDocument/2006/relationships/hyperlink" Target="https://finance.yahoo.com/quote/AAPL/options/?straddle=false&amp;strike=140&amp;type=all" TargetMode="External"/><Relationship Id="rId381" Type="http://schemas.openxmlformats.org/officeDocument/2006/relationships/hyperlink" Target="https://finance.yahoo.com/quote/AAPL250620P00115000/" TargetMode="External"/><Relationship Id="rId241" Type="http://schemas.openxmlformats.org/officeDocument/2006/relationships/hyperlink" Target="https://finance.yahoo.com/quote/AAPL250620C00055000/" TargetMode="External"/><Relationship Id="rId437" Type="http://schemas.openxmlformats.org/officeDocument/2006/relationships/hyperlink" Target="https://finance.yahoo.com/quote/AAPL250117C00030000/" TargetMode="External"/><Relationship Id="rId479" Type="http://schemas.openxmlformats.org/officeDocument/2006/relationships/hyperlink" Target="https://finance.yahoo.com/quote/AAPL250117C00135000/" TargetMode="External"/><Relationship Id="rId36" Type="http://schemas.openxmlformats.org/officeDocument/2006/relationships/hyperlink" Target="https://finance.yahoo.com/quote/AAPL/options/?straddle=false&amp;strike=275&amp;type=all" TargetMode="External"/><Relationship Id="rId283" Type="http://schemas.openxmlformats.org/officeDocument/2006/relationships/hyperlink" Target="https://finance.yahoo.com/quote/AAPL250620C00160000/" TargetMode="External"/><Relationship Id="rId339" Type="http://schemas.openxmlformats.org/officeDocument/2006/relationships/hyperlink" Target="https://finance.yahoo.com/quote/AAPL250620C00350000/" TargetMode="External"/><Relationship Id="rId490" Type="http://schemas.openxmlformats.org/officeDocument/2006/relationships/hyperlink" Target="https://finance.yahoo.com/quote/AAPL/options/?straddle=false&amp;strike=160&amp;type=all" TargetMode="External"/><Relationship Id="rId504" Type="http://schemas.openxmlformats.org/officeDocument/2006/relationships/hyperlink" Target="https://finance.yahoo.com/quote/AAPL/options/?straddle=false&amp;strike=195&amp;type=all" TargetMode="External"/><Relationship Id="rId546" Type="http://schemas.openxmlformats.org/officeDocument/2006/relationships/hyperlink" Target="https://finance.yahoo.com/quote/AAPL/options/?straddle=false&amp;strike=300&amp;type=all" TargetMode="External"/><Relationship Id="rId78" Type="http://schemas.openxmlformats.org/officeDocument/2006/relationships/hyperlink" Target="https://finance.yahoo.com/quote/AAPL/options/?straddle=false&amp;strike=130&amp;type=all" TargetMode="External"/><Relationship Id="rId101" Type="http://schemas.openxmlformats.org/officeDocument/2006/relationships/hyperlink" Target="https://finance.yahoo.com/quote/AAPL250417C00195000/" TargetMode="External"/><Relationship Id="rId143" Type="http://schemas.openxmlformats.org/officeDocument/2006/relationships/hyperlink" Target="https://finance.yahoo.com/quote/AAPL250417C00300000/" TargetMode="External"/><Relationship Id="rId185" Type="http://schemas.openxmlformats.org/officeDocument/2006/relationships/hyperlink" Target="https://finance.yahoo.com/quote/AAPL250417P00170000/" TargetMode="External"/><Relationship Id="rId350" Type="http://schemas.openxmlformats.org/officeDocument/2006/relationships/hyperlink" Target="https://finance.yahoo.com/quote/AAPL/options/?straddle=false&amp;strike=25&amp;type=all" TargetMode="External"/><Relationship Id="rId406" Type="http://schemas.openxmlformats.org/officeDocument/2006/relationships/hyperlink" Target="https://finance.yahoo.com/quote/AAPL/options/?straddle=false&amp;strike=175&amp;type=all" TargetMode="External"/><Relationship Id="rId9" Type="http://schemas.openxmlformats.org/officeDocument/2006/relationships/hyperlink" Target="https://finance.yahoo.com/quote/AAPL241206C00210000/" TargetMode="External"/><Relationship Id="rId210" Type="http://schemas.openxmlformats.org/officeDocument/2006/relationships/hyperlink" Target="https://finance.yahoo.com/quote/AAPL/options/?straddle=false&amp;strike=230&amp;type=all" TargetMode="External"/><Relationship Id="rId392" Type="http://schemas.openxmlformats.org/officeDocument/2006/relationships/hyperlink" Target="https://finance.yahoo.com/quote/AAPL/options/?straddle=false&amp;strike=140&amp;type=all" TargetMode="External"/><Relationship Id="rId448" Type="http://schemas.openxmlformats.org/officeDocument/2006/relationships/hyperlink" Target="https://finance.yahoo.com/quote/AAPL/options/?straddle=false&amp;strike=55&amp;type=all" TargetMode="External"/><Relationship Id="rId252" Type="http://schemas.openxmlformats.org/officeDocument/2006/relationships/hyperlink" Target="https://finance.yahoo.com/quote/AAPL/options/?straddle=false&amp;strike=80&amp;type=all" TargetMode="External"/><Relationship Id="rId294" Type="http://schemas.openxmlformats.org/officeDocument/2006/relationships/hyperlink" Target="https://finance.yahoo.com/quote/AAPL/options/?straddle=false&amp;strike=185&amp;type=all" TargetMode="External"/><Relationship Id="rId308" Type="http://schemas.openxmlformats.org/officeDocument/2006/relationships/hyperlink" Target="https://finance.yahoo.com/quote/AAPL/options/?straddle=false&amp;strike=220&amp;type=all" TargetMode="External"/><Relationship Id="rId515" Type="http://schemas.openxmlformats.org/officeDocument/2006/relationships/hyperlink" Target="https://finance.yahoo.com/quote/AAPL250117C00225000/" TargetMode="External"/><Relationship Id="rId47" Type="http://schemas.openxmlformats.org/officeDocument/2006/relationships/hyperlink" Target="https://finance.yahoo.com/quote/AAPL241206P00185000/" TargetMode="External"/><Relationship Id="rId89" Type="http://schemas.openxmlformats.org/officeDocument/2006/relationships/hyperlink" Target="https://finance.yahoo.com/quote/AAPL250417C00165000/" TargetMode="External"/><Relationship Id="rId112" Type="http://schemas.openxmlformats.org/officeDocument/2006/relationships/hyperlink" Target="https://finance.yahoo.com/quote/AAPL/options/?straddle=false&amp;strike=220&amp;type=all" TargetMode="External"/><Relationship Id="rId154" Type="http://schemas.openxmlformats.org/officeDocument/2006/relationships/hyperlink" Target="https://finance.yahoo.com/quote/AAPL/options/?straddle=false&amp;strike=325&amp;type=all" TargetMode="External"/><Relationship Id="rId361" Type="http://schemas.openxmlformats.org/officeDocument/2006/relationships/hyperlink" Target="https://finance.yahoo.com/quote/AAPL250620P00065000/" TargetMode="External"/><Relationship Id="rId557" Type="http://schemas.openxmlformats.org/officeDocument/2006/relationships/hyperlink" Target="https://finance.yahoo.com/quote/AAPL250117C00330000/" TargetMode="External"/><Relationship Id="rId196" Type="http://schemas.openxmlformats.org/officeDocument/2006/relationships/hyperlink" Target="https://finance.yahoo.com/quote/AAPL/options/?straddle=false&amp;strike=195&amp;type=all" TargetMode="External"/><Relationship Id="rId417" Type="http://schemas.openxmlformats.org/officeDocument/2006/relationships/hyperlink" Target="https://finance.yahoo.com/quote/AAPL250620P00205000/" TargetMode="External"/><Relationship Id="rId459" Type="http://schemas.openxmlformats.org/officeDocument/2006/relationships/hyperlink" Target="https://finance.yahoo.com/quote/AAPL250117C00085000/" TargetMode="External"/><Relationship Id="rId16" Type="http://schemas.openxmlformats.org/officeDocument/2006/relationships/hyperlink" Target="https://finance.yahoo.com/quote/AAPL/options/?straddle=false&amp;strike=225&amp;type=all" TargetMode="External"/><Relationship Id="rId221" Type="http://schemas.openxmlformats.org/officeDocument/2006/relationships/hyperlink" Target="https://finance.yahoo.com/quote/AAPL250417P00260000/" TargetMode="External"/><Relationship Id="rId263" Type="http://schemas.openxmlformats.org/officeDocument/2006/relationships/hyperlink" Target="https://finance.yahoo.com/quote/AAPL250620C00110000/" TargetMode="External"/><Relationship Id="rId319" Type="http://schemas.openxmlformats.org/officeDocument/2006/relationships/hyperlink" Target="https://finance.yahoo.com/quote/AAPL250620C00250000/" TargetMode="External"/><Relationship Id="rId470" Type="http://schemas.openxmlformats.org/officeDocument/2006/relationships/hyperlink" Target="https://finance.yahoo.com/quote/AAPL/options/?straddle=false&amp;strike=110&amp;type=all" TargetMode="External"/><Relationship Id="rId526" Type="http://schemas.openxmlformats.org/officeDocument/2006/relationships/hyperlink" Target="https://finance.yahoo.com/quote/AAPL/options/?straddle=false&amp;strike=250&amp;type=all" TargetMode="External"/><Relationship Id="rId58" Type="http://schemas.openxmlformats.org/officeDocument/2006/relationships/hyperlink" Target="https://finance.yahoo.com/quote/AAPL/options/?straddle=false&amp;strike=210&amp;type=all" TargetMode="External"/><Relationship Id="rId123" Type="http://schemas.openxmlformats.org/officeDocument/2006/relationships/hyperlink" Target="https://finance.yahoo.com/quote/AAPL250417C00250000/" TargetMode="External"/><Relationship Id="rId330" Type="http://schemas.openxmlformats.org/officeDocument/2006/relationships/hyperlink" Target="https://finance.yahoo.com/quote/AAPL/options/?straddle=false&amp;strike=300&amp;type=all" TargetMode="External"/><Relationship Id="rId568" Type="http://schemas.openxmlformats.org/officeDocument/2006/relationships/hyperlink" Target="https://finance.yahoo.com/quote/AAPL/options/?straddle=false&amp;strike=355&amp;type=all" TargetMode="External"/><Relationship Id="rId165" Type="http://schemas.openxmlformats.org/officeDocument/2006/relationships/hyperlink" Target="https://finance.yahoo.com/quote/AAPL250417P00120000/" TargetMode="External"/><Relationship Id="rId372" Type="http://schemas.openxmlformats.org/officeDocument/2006/relationships/hyperlink" Target="https://finance.yahoo.com/quote/AAPL/options/?straddle=false&amp;strike=90&amp;type=all" TargetMode="External"/><Relationship Id="rId428" Type="http://schemas.openxmlformats.org/officeDocument/2006/relationships/hyperlink" Target="https://finance.yahoo.com/quote/AAPL/options/?straddle=false&amp;strike=5&amp;type=all" TargetMode="External"/><Relationship Id="rId232" Type="http://schemas.openxmlformats.org/officeDocument/2006/relationships/hyperlink" Target="https://finance.yahoo.com/quote/AAPL/options/?straddle=false&amp;strike=310&amp;type=all" TargetMode="External"/><Relationship Id="rId274" Type="http://schemas.openxmlformats.org/officeDocument/2006/relationships/hyperlink" Target="https://finance.yahoo.com/quote/AAPL/options/?straddle=false&amp;strike=135&amp;type=all" TargetMode="External"/><Relationship Id="rId481" Type="http://schemas.openxmlformats.org/officeDocument/2006/relationships/hyperlink" Target="https://finance.yahoo.com/quote/AAPL250117C00140000/" TargetMode="External"/><Relationship Id="rId27" Type="http://schemas.openxmlformats.org/officeDocument/2006/relationships/hyperlink" Target="https://finance.yahoo.com/quote/AAPL241206C00255000/" TargetMode="External"/><Relationship Id="rId69" Type="http://schemas.openxmlformats.org/officeDocument/2006/relationships/hyperlink" Target="https://finance.yahoo.com/quote/AAPL241206P00245000/" TargetMode="External"/><Relationship Id="rId134" Type="http://schemas.openxmlformats.org/officeDocument/2006/relationships/hyperlink" Target="https://finance.yahoo.com/quote/AAPL/options/?straddle=false&amp;strike=275&amp;type=all" TargetMode="External"/><Relationship Id="rId537" Type="http://schemas.openxmlformats.org/officeDocument/2006/relationships/hyperlink" Target="https://finance.yahoo.com/quote/AAPL250117C00280000/" TargetMode="External"/><Relationship Id="rId579" Type="http://schemas.openxmlformats.org/officeDocument/2006/relationships/drawing" Target="../drawings/drawing22.xml"/><Relationship Id="rId80" Type="http://schemas.openxmlformats.org/officeDocument/2006/relationships/hyperlink" Target="https://finance.yahoo.com/quote/AAPL/options/?straddle=false&amp;strike=135&amp;type=all" TargetMode="External"/><Relationship Id="rId176" Type="http://schemas.openxmlformats.org/officeDocument/2006/relationships/hyperlink" Target="https://finance.yahoo.com/quote/AAPL/options/?straddle=false&amp;strike=145&amp;type=all" TargetMode="External"/><Relationship Id="rId341" Type="http://schemas.openxmlformats.org/officeDocument/2006/relationships/hyperlink" Target="https://finance.yahoo.com/quote/AAPL250620P00005000/" TargetMode="External"/><Relationship Id="rId383" Type="http://schemas.openxmlformats.org/officeDocument/2006/relationships/hyperlink" Target="https://finance.yahoo.com/quote/AAPL250620P00120000/" TargetMode="External"/><Relationship Id="rId439" Type="http://schemas.openxmlformats.org/officeDocument/2006/relationships/hyperlink" Target="https://finance.yahoo.com/quote/AAPL250117C00035000/" TargetMode="External"/><Relationship Id="rId201" Type="http://schemas.openxmlformats.org/officeDocument/2006/relationships/hyperlink" Target="https://finance.yahoo.com/quote/AAPL250417P00210000/" TargetMode="External"/><Relationship Id="rId243" Type="http://schemas.openxmlformats.org/officeDocument/2006/relationships/hyperlink" Target="https://finance.yahoo.com/quote/AAPL250620C00060000/" TargetMode="External"/><Relationship Id="rId285" Type="http://schemas.openxmlformats.org/officeDocument/2006/relationships/hyperlink" Target="https://finance.yahoo.com/quote/AAPL250620C00165000/" TargetMode="External"/><Relationship Id="rId450" Type="http://schemas.openxmlformats.org/officeDocument/2006/relationships/hyperlink" Target="https://finance.yahoo.com/quote/AAPL/options/?straddle=false&amp;strike=60&amp;type=all" TargetMode="External"/><Relationship Id="rId506" Type="http://schemas.openxmlformats.org/officeDocument/2006/relationships/hyperlink" Target="https://finance.yahoo.com/quote/AAPL/options/?straddle=false&amp;strike=200&amp;type=all" TargetMode="External"/><Relationship Id="rId38" Type="http://schemas.openxmlformats.org/officeDocument/2006/relationships/hyperlink" Target="https://finance.yahoo.com/quote/AAPL/options/?straddle=false&amp;strike=280&amp;type=all" TargetMode="External"/><Relationship Id="rId103" Type="http://schemas.openxmlformats.org/officeDocument/2006/relationships/hyperlink" Target="https://finance.yahoo.com/quote/AAPL250417C00200000/" TargetMode="External"/><Relationship Id="rId310" Type="http://schemas.openxmlformats.org/officeDocument/2006/relationships/hyperlink" Target="https://finance.yahoo.com/quote/AAPL/options/?straddle=false&amp;strike=225&amp;type=all" TargetMode="External"/><Relationship Id="rId492" Type="http://schemas.openxmlformats.org/officeDocument/2006/relationships/hyperlink" Target="https://finance.yahoo.com/quote/AAPL/options/?straddle=false&amp;strike=165&amp;type=all" TargetMode="External"/><Relationship Id="rId548" Type="http://schemas.openxmlformats.org/officeDocument/2006/relationships/hyperlink" Target="https://finance.yahoo.com/quote/AAPL/options/?straddle=false&amp;strike=305&amp;type=all" TargetMode="External"/><Relationship Id="rId91" Type="http://schemas.openxmlformats.org/officeDocument/2006/relationships/hyperlink" Target="https://finance.yahoo.com/quote/AAPL250417C00170000/" TargetMode="External"/><Relationship Id="rId145" Type="http://schemas.openxmlformats.org/officeDocument/2006/relationships/hyperlink" Target="https://finance.yahoo.com/quote/AAPL250417C00305000/" TargetMode="External"/><Relationship Id="rId187" Type="http://schemas.openxmlformats.org/officeDocument/2006/relationships/hyperlink" Target="https://finance.yahoo.com/quote/AAPL250417P00175000/" TargetMode="External"/><Relationship Id="rId352" Type="http://schemas.openxmlformats.org/officeDocument/2006/relationships/hyperlink" Target="https://finance.yahoo.com/quote/AAPL/options/?straddle=false&amp;strike=30&amp;type=all" TargetMode="External"/><Relationship Id="rId394" Type="http://schemas.openxmlformats.org/officeDocument/2006/relationships/hyperlink" Target="https://finance.yahoo.com/quote/AAPL/options/?straddle=false&amp;strike=145&amp;type=all" TargetMode="External"/><Relationship Id="rId408" Type="http://schemas.openxmlformats.org/officeDocument/2006/relationships/hyperlink" Target="https://finance.yahoo.com/quote/AAPL/options/?straddle=false&amp;strike=180&amp;type=all" TargetMode="External"/><Relationship Id="rId212" Type="http://schemas.openxmlformats.org/officeDocument/2006/relationships/hyperlink" Target="https://finance.yahoo.com/quote/AAPL/options/?straddle=false&amp;strike=235&amp;type=all" TargetMode="External"/><Relationship Id="rId254" Type="http://schemas.openxmlformats.org/officeDocument/2006/relationships/hyperlink" Target="https://finance.yahoo.com/quote/AAPL/options/?straddle=false&amp;strike=85&amp;type=all" TargetMode="External"/><Relationship Id="rId49" Type="http://schemas.openxmlformats.org/officeDocument/2006/relationships/hyperlink" Target="https://finance.yahoo.com/quote/AAPL241206P00190000/" TargetMode="External"/><Relationship Id="rId114" Type="http://schemas.openxmlformats.org/officeDocument/2006/relationships/hyperlink" Target="https://finance.yahoo.com/quote/AAPL/options/?straddle=false&amp;strike=225&amp;type=all" TargetMode="External"/><Relationship Id="rId296" Type="http://schemas.openxmlformats.org/officeDocument/2006/relationships/hyperlink" Target="https://finance.yahoo.com/quote/AAPL/options/?straddle=false&amp;strike=190&amp;type=all" TargetMode="External"/><Relationship Id="rId461" Type="http://schemas.openxmlformats.org/officeDocument/2006/relationships/hyperlink" Target="https://finance.yahoo.com/quote/AAPL250117C00090000/" TargetMode="External"/><Relationship Id="rId517" Type="http://schemas.openxmlformats.org/officeDocument/2006/relationships/hyperlink" Target="https://finance.yahoo.com/quote/AAPL250117C00230000/" TargetMode="External"/><Relationship Id="rId559" Type="http://schemas.openxmlformats.org/officeDocument/2006/relationships/hyperlink" Target="https://finance.yahoo.com/quote/AAPL250117C00335000/" TargetMode="External"/><Relationship Id="rId60" Type="http://schemas.openxmlformats.org/officeDocument/2006/relationships/hyperlink" Target="https://finance.yahoo.com/quote/AAPL/options/?straddle=false&amp;strike=215&amp;type=all" TargetMode="External"/><Relationship Id="rId156" Type="http://schemas.openxmlformats.org/officeDocument/2006/relationships/hyperlink" Target="https://finance.yahoo.com/quote/AAPL/options/?straddle=false&amp;strike=330&amp;type=all" TargetMode="External"/><Relationship Id="rId198" Type="http://schemas.openxmlformats.org/officeDocument/2006/relationships/hyperlink" Target="https://finance.yahoo.com/quote/AAPL/options/?straddle=false&amp;strike=200&amp;type=all" TargetMode="External"/><Relationship Id="rId321" Type="http://schemas.openxmlformats.org/officeDocument/2006/relationships/hyperlink" Target="https://finance.yahoo.com/quote/AAPL250620C00260000/" TargetMode="External"/><Relationship Id="rId363" Type="http://schemas.openxmlformats.org/officeDocument/2006/relationships/hyperlink" Target="https://finance.yahoo.com/quote/AAPL250620P00070000/" TargetMode="External"/><Relationship Id="rId419" Type="http://schemas.openxmlformats.org/officeDocument/2006/relationships/hyperlink" Target="https://finance.yahoo.com/quote/AAPL250620P00210000/" TargetMode="External"/><Relationship Id="rId570" Type="http://schemas.openxmlformats.org/officeDocument/2006/relationships/hyperlink" Target="https://finance.yahoo.com/quote/AAPL/options/?straddle=false&amp;strike=360&amp;type=all" TargetMode="External"/><Relationship Id="rId223" Type="http://schemas.openxmlformats.org/officeDocument/2006/relationships/hyperlink" Target="https://finance.yahoo.com/quote/AAPL250417P00265000/" TargetMode="External"/><Relationship Id="rId430" Type="http://schemas.openxmlformats.org/officeDocument/2006/relationships/hyperlink" Target="https://finance.yahoo.com/quote/AAPL/options/?straddle=false&amp;strike=10&amp;type=all" TargetMode="External"/><Relationship Id="rId18" Type="http://schemas.openxmlformats.org/officeDocument/2006/relationships/hyperlink" Target="https://finance.yahoo.com/quote/AAPL/options/?straddle=false&amp;strike=230&amp;type=all" TargetMode="External"/><Relationship Id="rId265" Type="http://schemas.openxmlformats.org/officeDocument/2006/relationships/hyperlink" Target="https://finance.yahoo.com/quote/AAPL250620C00115000/" TargetMode="External"/><Relationship Id="rId472" Type="http://schemas.openxmlformats.org/officeDocument/2006/relationships/hyperlink" Target="https://finance.yahoo.com/quote/AAPL/options/?straddle=false&amp;strike=115&amp;type=all" TargetMode="External"/><Relationship Id="rId528" Type="http://schemas.openxmlformats.org/officeDocument/2006/relationships/hyperlink" Target="https://finance.yahoo.com/quote/AAPL/options/?straddle=false&amp;strike=255&amp;type=all" TargetMode="External"/><Relationship Id="rId125" Type="http://schemas.openxmlformats.org/officeDocument/2006/relationships/hyperlink" Target="https://finance.yahoo.com/quote/AAPL250417C00255000/" TargetMode="External"/><Relationship Id="rId167" Type="http://schemas.openxmlformats.org/officeDocument/2006/relationships/hyperlink" Target="https://finance.yahoo.com/quote/AAPL250417P00125000/" TargetMode="External"/><Relationship Id="rId332" Type="http://schemas.openxmlformats.org/officeDocument/2006/relationships/hyperlink" Target="https://finance.yahoo.com/quote/AAPL/options/?straddle=false&amp;strike=310&amp;type=all" TargetMode="External"/><Relationship Id="rId374" Type="http://schemas.openxmlformats.org/officeDocument/2006/relationships/hyperlink" Target="https://finance.yahoo.com/quote/AAPL/options/?straddle=false&amp;strike=95&amp;type=all" TargetMode="External"/><Relationship Id="rId71" Type="http://schemas.openxmlformats.org/officeDocument/2006/relationships/hyperlink" Target="https://finance.yahoo.com/quote/AAPL250417C00110000/" TargetMode="External"/><Relationship Id="rId234" Type="http://schemas.openxmlformats.org/officeDocument/2006/relationships/hyperlink" Target="https://finance.yahoo.com/quote/AAPL/options/?straddle=false&amp;strike=5&amp;type=all" TargetMode="External"/><Relationship Id="rId2" Type="http://schemas.openxmlformats.org/officeDocument/2006/relationships/hyperlink" Target="https://finance.yahoo.com/quote/AAPL/options/?straddle=false&amp;strike=185&amp;type=all" TargetMode="External"/><Relationship Id="rId29" Type="http://schemas.openxmlformats.org/officeDocument/2006/relationships/hyperlink" Target="https://finance.yahoo.com/quote/AAPL241206C00260000/" TargetMode="External"/><Relationship Id="rId276" Type="http://schemas.openxmlformats.org/officeDocument/2006/relationships/hyperlink" Target="https://finance.yahoo.com/quote/AAPL/options/?straddle=false&amp;strike=140&amp;type=all" TargetMode="External"/><Relationship Id="rId441" Type="http://schemas.openxmlformats.org/officeDocument/2006/relationships/hyperlink" Target="https://finance.yahoo.com/quote/AAPL250117C00040000/" TargetMode="External"/><Relationship Id="rId483" Type="http://schemas.openxmlformats.org/officeDocument/2006/relationships/hyperlink" Target="https://finance.yahoo.com/quote/AAPL250117C00145000/" TargetMode="External"/><Relationship Id="rId539" Type="http://schemas.openxmlformats.org/officeDocument/2006/relationships/hyperlink" Target="https://finance.yahoo.com/quote/AAPL250117C00285000/" TargetMode="External"/><Relationship Id="rId40" Type="http://schemas.openxmlformats.org/officeDocument/2006/relationships/hyperlink" Target="https://finance.yahoo.com/quote/AAPL/options/?straddle=false&amp;strike=150&amp;type=all" TargetMode="External"/><Relationship Id="rId136" Type="http://schemas.openxmlformats.org/officeDocument/2006/relationships/hyperlink" Target="https://finance.yahoo.com/quote/AAPL/options/?straddle=false&amp;strike=280&amp;type=all" TargetMode="External"/><Relationship Id="rId178" Type="http://schemas.openxmlformats.org/officeDocument/2006/relationships/hyperlink" Target="https://finance.yahoo.com/quote/AAPL/options/?straddle=false&amp;strike=150&amp;type=all" TargetMode="External"/><Relationship Id="rId301" Type="http://schemas.openxmlformats.org/officeDocument/2006/relationships/hyperlink" Target="https://finance.yahoo.com/quote/AAPL250620C00205000/" TargetMode="External"/><Relationship Id="rId343" Type="http://schemas.openxmlformats.org/officeDocument/2006/relationships/hyperlink" Target="https://finance.yahoo.com/quote/AAPL250620P00010000/" TargetMode="External"/><Relationship Id="rId550" Type="http://schemas.openxmlformats.org/officeDocument/2006/relationships/hyperlink" Target="https://finance.yahoo.com/quote/AAPL/options/?straddle=false&amp;strike=310&amp;type=all" TargetMode="External"/><Relationship Id="rId82" Type="http://schemas.openxmlformats.org/officeDocument/2006/relationships/hyperlink" Target="https://finance.yahoo.com/quote/AAPL/options/?straddle=false&amp;strike=145&amp;type=all" TargetMode="External"/><Relationship Id="rId203" Type="http://schemas.openxmlformats.org/officeDocument/2006/relationships/hyperlink" Target="https://finance.yahoo.com/quote/AAPL250417P00215000/" TargetMode="External"/><Relationship Id="rId385" Type="http://schemas.openxmlformats.org/officeDocument/2006/relationships/hyperlink" Target="https://finance.yahoo.com/quote/AAPL250620P00125000/" TargetMode="External"/><Relationship Id="rId245" Type="http://schemas.openxmlformats.org/officeDocument/2006/relationships/hyperlink" Target="https://finance.yahoo.com/quote/AAPL250620C00065000/" TargetMode="External"/><Relationship Id="rId287" Type="http://schemas.openxmlformats.org/officeDocument/2006/relationships/hyperlink" Target="https://finance.yahoo.com/quote/AAPL250620C00170000/" TargetMode="External"/><Relationship Id="rId410" Type="http://schemas.openxmlformats.org/officeDocument/2006/relationships/hyperlink" Target="https://finance.yahoo.com/quote/AAPL/options/?straddle=false&amp;strike=185&amp;type=all" TargetMode="External"/><Relationship Id="rId452" Type="http://schemas.openxmlformats.org/officeDocument/2006/relationships/hyperlink" Target="https://finance.yahoo.com/quote/AAPL/options/?straddle=false&amp;strike=65&amp;type=all" TargetMode="External"/><Relationship Id="rId494" Type="http://schemas.openxmlformats.org/officeDocument/2006/relationships/hyperlink" Target="https://finance.yahoo.com/quote/AAPL/options/?straddle=false&amp;strike=170&amp;type=all" TargetMode="External"/><Relationship Id="rId508" Type="http://schemas.openxmlformats.org/officeDocument/2006/relationships/hyperlink" Target="https://finance.yahoo.com/quote/AAPL/options/?straddle=false&amp;strike=205&amp;type=all" TargetMode="External"/><Relationship Id="rId105" Type="http://schemas.openxmlformats.org/officeDocument/2006/relationships/hyperlink" Target="https://finance.yahoo.com/quote/AAPL250417C00205000/" TargetMode="External"/><Relationship Id="rId147" Type="http://schemas.openxmlformats.org/officeDocument/2006/relationships/hyperlink" Target="https://finance.yahoo.com/quote/AAPL250417C00310000/" TargetMode="External"/><Relationship Id="rId312" Type="http://schemas.openxmlformats.org/officeDocument/2006/relationships/hyperlink" Target="https://finance.yahoo.com/quote/AAPL/options/?straddle=false&amp;strike=230&amp;type=all" TargetMode="External"/><Relationship Id="rId354" Type="http://schemas.openxmlformats.org/officeDocument/2006/relationships/hyperlink" Target="https://finance.yahoo.com/quote/AAPL/options/?straddle=false&amp;strike=40&amp;type=all" TargetMode="External"/><Relationship Id="rId51" Type="http://schemas.openxmlformats.org/officeDocument/2006/relationships/hyperlink" Target="https://finance.yahoo.com/quote/AAPL241206P00195000/" TargetMode="External"/><Relationship Id="rId93" Type="http://schemas.openxmlformats.org/officeDocument/2006/relationships/hyperlink" Target="https://finance.yahoo.com/quote/AAPL250417C00175000/" TargetMode="External"/><Relationship Id="rId189" Type="http://schemas.openxmlformats.org/officeDocument/2006/relationships/hyperlink" Target="https://finance.yahoo.com/quote/AAPL250417P00180000/" TargetMode="External"/><Relationship Id="rId396" Type="http://schemas.openxmlformats.org/officeDocument/2006/relationships/hyperlink" Target="https://finance.yahoo.com/quote/AAPL/options/?straddle=false&amp;strike=150&amp;type=all" TargetMode="External"/><Relationship Id="rId561" Type="http://schemas.openxmlformats.org/officeDocument/2006/relationships/hyperlink" Target="https://finance.yahoo.com/quote/AAPL250117C00340000/" TargetMode="External"/><Relationship Id="rId214" Type="http://schemas.openxmlformats.org/officeDocument/2006/relationships/hyperlink" Target="https://finance.yahoo.com/quote/AAPL/options/?straddle=false&amp;strike=240&amp;type=all" TargetMode="External"/><Relationship Id="rId256" Type="http://schemas.openxmlformats.org/officeDocument/2006/relationships/hyperlink" Target="https://finance.yahoo.com/quote/AAPL/options/?straddle=false&amp;strike=90&amp;type=all" TargetMode="External"/><Relationship Id="rId298" Type="http://schemas.openxmlformats.org/officeDocument/2006/relationships/hyperlink" Target="https://finance.yahoo.com/quote/AAPL/options/?straddle=false&amp;strike=195&amp;type=all" TargetMode="External"/><Relationship Id="rId421" Type="http://schemas.openxmlformats.org/officeDocument/2006/relationships/hyperlink" Target="https://finance.yahoo.com/quote/AAPL250620P00215000/" TargetMode="External"/><Relationship Id="rId463" Type="http://schemas.openxmlformats.org/officeDocument/2006/relationships/hyperlink" Target="https://finance.yahoo.com/quote/AAPL250117C00095000/" TargetMode="External"/><Relationship Id="rId519" Type="http://schemas.openxmlformats.org/officeDocument/2006/relationships/hyperlink" Target="https://finance.yahoo.com/quote/AAPL250117C00235000/" TargetMode="External"/><Relationship Id="rId116" Type="http://schemas.openxmlformats.org/officeDocument/2006/relationships/hyperlink" Target="https://finance.yahoo.com/quote/AAPL/options/?straddle=false&amp;strike=230&amp;type=all" TargetMode="External"/><Relationship Id="rId158" Type="http://schemas.openxmlformats.org/officeDocument/2006/relationships/hyperlink" Target="https://finance.yahoo.com/quote/AAPL/options/?straddle=false&amp;strike=335&amp;type=all" TargetMode="External"/><Relationship Id="rId323" Type="http://schemas.openxmlformats.org/officeDocument/2006/relationships/hyperlink" Target="https://finance.yahoo.com/quote/AAPL250620C00270000/" TargetMode="External"/><Relationship Id="rId530" Type="http://schemas.openxmlformats.org/officeDocument/2006/relationships/hyperlink" Target="https://finance.yahoo.com/quote/AAPL/options/?straddle=false&amp;strike=260&amp;type=all" TargetMode="External"/><Relationship Id="rId20" Type="http://schemas.openxmlformats.org/officeDocument/2006/relationships/hyperlink" Target="https://finance.yahoo.com/quote/AAPL/options/?straddle=false&amp;strike=235&amp;type=all" TargetMode="External"/><Relationship Id="rId62" Type="http://schemas.openxmlformats.org/officeDocument/2006/relationships/hyperlink" Target="https://finance.yahoo.com/quote/AAPL/options/?straddle=false&amp;strike=220&amp;type=all" TargetMode="External"/><Relationship Id="rId365" Type="http://schemas.openxmlformats.org/officeDocument/2006/relationships/hyperlink" Target="https://finance.yahoo.com/quote/AAPL250620P00075000/" TargetMode="External"/><Relationship Id="rId572" Type="http://schemas.openxmlformats.org/officeDocument/2006/relationships/hyperlink" Target="https://finance.yahoo.com/quote/AAPL/options/?straddle=false&amp;strike=365&amp;type=all" TargetMode="External"/><Relationship Id="rId225" Type="http://schemas.openxmlformats.org/officeDocument/2006/relationships/hyperlink" Target="https://finance.yahoo.com/quote/AAPL250417P00270000/" TargetMode="External"/><Relationship Id="rId267" Type="http://schemas.openxmlformats.org/officeDocument/2006/relationships/hyperlink" Target="https://finance.yahoo.com/quote/AAPL250620C00120000/" TargetMode="External"/><Relationship Id="rId432" Type="http://schemas.openxmlformats.org/officeDocument/2006/relationships/hyperlink" Target="https://finance.yahoo.com/quote/AAPL/options/?straddle=false&amp;strike=15&amp;type=all" TargetMode="External"/><Relationship Id="rId474" Type="http://schemas.openxmlformats.org/officeDocument/2006/relationships/hyperlink" Target="https://finance.yahoo.com/quote/AAPL/options/?straddle=false&amp;strike=120&amp;type=all" TargetMode="External"/><Relationship Id="rId127" Type="http://schemas.openxmlformats.org/officeDocument/2006/relationships/hyperlink" Target="https://finance.yahoo.com/quote/AAPL250417C00260000/" TargetMode="External"/><Relationship Id="rId31" Type="http://schemas.openxmlformats.org/officeDocument/2006/relationships/hyperlink" Target="https://finance.yahoo.com/quote/AAPL241206C00265000/" TargetMode="External"/><Relationship Id="rId73" Type="http://schemas.openxmlformats.org/officeDocument/2006/relationships/hyperlink" Target="https://finance.yahoo.com/quote/AAPL250417C00115000/" TargetMode="External"/><Relationship Id="rId169" Type="http://schemas.openxmlformats.org/officeDocument/2006/relationships/hyperlink" Target="https://finance.yahoo.com/quote/AAPL250417P00130000/" TargetMode="External"/><Relationship Id="rId334" Type="http://schemas.openxmlformats.org/officeDocument/2006/relationships/hyperlink" Target="https://finance.yahoo.com/quote/AAPL/options/?straddle=false&amp;strike=320&amp;type=all" TargetMode="External"/><Relationship Id="rId376" Type="http://schemas.openxmlformats.org/officeDocument/2006/relationships/hyperlink" Target="https://finance.yahoo.com/quote/AAPL/options/?straddle=false&amp;strike=100&amp;type=all" TargetMode="External"/><Relationship Id="rId541" Type="http://schemas.openxmlformats.org/officeDocument/2006/relationships/hyperlink" Target="https://finance.yahoo.com/quote/AAPL250117C00290000/" TargetMode="External"/><Relationship Id="rId4" Type="http://schemas.openxmlformats.org/officeDocument/2006/relationships/hyperlink" Target="https://finance.yahoo.com/quote/AAPL/options/?straddle=false&amp;strike=190&amp;type=all" TargetMode="External"/><Relationship Id="rId180" Type="http://schemas.openxmlformats.org/officeDocument/2006/relationships/hyperlink" Target="https://finance.yahoo.com/quote/AAPL/options/?straddle=false&amp;strike=155&amp;type=all" TargetMode="External"/><Relationship Id="rId236" Type="http://schemas.openxmlformats.org/officeDocument/2006/relationships/hyperlink" Target="https://finance.yahoo.com/quote/AAPL/options/?straddle=false&amp;strike=40&amp;type=all" TargetMode="External"/><Relationship Id="rId278" Type="http://schemas.openxmlformats.org/officeDocument/2006/relationships/hyperlink" Target="https://finance.yahoo.com/quote/AAPL/options/?straddle=false&amp;strike=145&amp;type=all" TargetMode="External"/><Relationship Id="rId401" Type="http://schemas.openxmlformats.org/officeDocument/2006/relationships/hyperlink" Target="https://finance.yahoo.com/quote/AAPL250620P00165000/" TargetMode="External"/><Relationship Id="rId443" Type="http://schemas.openxmlformats.org/officeDocument/2006/relationships/hyperlink" Target="https://finance.yahoo.com/quote/AAPL250117C00045000/" TargetMode="External"/><Relationship Id="rId303" Type="http://schemas.openxmlformats.org/officeDocument/2006/relationships/hyperlink" Target="https://finance.yahoo.com/quote/AAPL250620C00210000/" TargetMode="External"/><Relationship Id="rId485" Type="http://schemas.openxmlformats.org/officeDocument/2006/relationships/hyperlink" Target="https://finance.yahoo.com/quote/AAPL250117C00150000/" TargetMode="External"/><Relationship Id="rId42" Type="http://schemas.openxmlformats.org/officeDocument/2006/relationships/hyperlink" Target="https://finance.yahoo.com/quote/AAPL/options/?straddle=false&amp;strike=165&amp;type=all" TargetMode="External"/><Relationship Id="rId84" Type="http://schemas.openxmlformats.org/officeDocument/2006/relationships/hyperlink" Target="https://finance.yahoo.com/quote/AAPL/options/?straddle=false&amp;strike=150&amp;type=all" TargetMode="External"/><Relationship Id="rId138" Type="http://schemas.openxmlformats.org/officeDocument/2006/relationships/hyperlink" Target="https://finance.yahoo.com/quote/AAPL/options/?straddle=false&amp;strike=285&amp;type=all" TargetMode="External"/><Relationship Id="rId345" Type="http://schemas.openxmlformats.org/officeDocument/2006/relationships/hyperlink" Target="https://finance.yahoo.com/quote/AAPL250620P00015000/" TargetMode="External"/><Relationship Id="rId387" Type="http://schemas.openxmlformats.org/officeDocument/2006/relationships/hyperlink" Target="https://finance.yahoo.com/quote/AAPL250620P00130000/" TargetMode="External"/><Relationship Id="rId510" Type="http://schemas.openxmlformats.org/officeDocument/2006/relationships/hyperlink" Target="https://finance.yahoo.com/quote/AAPL/options/?straddle=false&amp;strike=210&amp;type=all" TargetMode="External"/><Relationship Id="rId552" Type="http://schemas.openxmlformats.org/officeDocument/2006/relationships/hyperlink" Target="https://finance.yahoo.com/quote/AAPL/options/?straddle=false&amp;strike=315&amp;type=all" TargetMode="External"/><Relationship Id="rId191" Type="http://schemas.openxmlformats.org/officeDocument/2006/relationships/hyperlink" Target="https://finance.yahoo.com/quote/AAPL250417P00185000/" TargetMode="External"/><Relationship Id="rId205" Type="http://schemas.openxmlformats.org/officeDocument/2006/relationships/hyperlink" Target="https://finance.yahoo.com/quote/AAPL250417P00220000/" TargetMode="External"/><Relationship Id="rId247" Type="http://schemas.openxmlformats.org/officeDocument/2006/relationships/hyperlink" Target="https://finance.yahoo.com/quote/AAPL250620C00070000/" TargetMode="External"/><Relationship Id="rId412" Type="http://schemas.openxmlformats.org/officeDocument/2006/relationships/hyperlink" Target="https://finance.yahoo.com/quote/AAPL/options/?straddle=false&amp;strike=190&amp;type=all" TargetMode="External"/><Relationship Id="rId107" Type="http://schemas.openxmlformats.org/officeDocument/2006/relationships/hyperlink" Target="https://finance.yahoo.com/quote/AAPL250417C00210000/" TargetMode="External"/><Relationship Id="rId289" Type="http://schemas.openxmlformats.org/officeDocument/2006/relationships/hyperlink" Target="https://finance.yahoo.com/quote/AAPL250620C00175000/" TargetMode="External"/><Relationship Id="rId454" Type="http://schemas.openxmlformats.org/officeDocument/2006/relationships/hyperlink" Target="https://finance.yahoo.com/quote/AAPL/options/?straddle=false&amp;strike=70&amp;type=all" TargetMode="External"/><Relationship Id="rId496" Type="http://schemas.openxmlformats.org/officeDocument/2006/relationships/hyperlink" Target="https://finance.yahoo.com/quote/AAPL/options/?straddle=false&amp;strike=175&amp;type=all" TargetMode="External"/><Relationship Id="rId11" Type="http://schemas.openxmlformats.org/officeDocument/2006/relationships/hyperlink" Target="https://finance.yahoo.com/quote/AAPL241206C00215000/" TargetMode="External"/><Relationship Id="rId53" Type="http://schemas.openxmlformats.org/officeDocument/2006/relationships/hyperlink" Target="https://finance.yahoo.com/quote/AAPL241206P00200000/" TargetMode="External"/><Relationship Id="rId149" Type="http://schemas.openxmlformats.org/officeDocument/2006/relationships/hyperlink" Target="https://finance.yahoo.com/quote/AAPL250417C00315000/" TargetMode="External"/><Relationship Id="rId314" Type="http://schemas.openxmlformats.org/officeDocument/2006/relationships/hyperlink" Target="https://finance.yahoo.com/quote/AAPL/options/?straddle=false&amp;strike=235&amp;type=all" TargetMode="External"/><Relationship Id="rId356" Type="http://schemas.openxmlformats.org/officeDocument/2006/relationships/hyperlink" Target="https://finance.yahoo.com/quote/AAPL/options/?straddle=false&amp;strike=50&amp;type=all" TargetMode="External"/><Relationship Id="rId398" Type="http://schemas.openxmlformats.org/officeDocument/2006/relationships/hyperlink" Target="https://finance.yahoo.com/quote/AAPL/options/?straddle=false&amp;strike=155&amp;type=all" TargetMode="External"/><Relationship Id="rId521" Type="http://schemas.openxmlformats.org/officeDocument/2006/relationships/hyperlink" Target="https://finance.yahoo.com/quote/AAPL250117C00240000/" TargetMode="External"/><Relationship Id="rId563" Type="http://schemas.openxmlformats.org/officeDocument/2006/relationships/hyperlink" Target="https://finance.yahoo.com/quote/AAPL250117C00345000/" TargetMode="External"/><Relationship Id="rId95" Type="http://schemas.openxmlformats.org/officeDocument/2006/relationships/hyperlink" Target="https://finance.yahoo.com/quote/AAPL250417C00180000/" TargetMode="External"/><Relationship Id="rId160" Type="http://schemas.openxmlformats.org/officeDocument/2006/relationships/hyperlink" Target="https://finance.yahoo.com/quote/AAPL/options/?straddle=false&amp;strike=340&amp;type=all" TargetMode="External"/><Relationship Id="rId216" Type="http://schemas.openxmlformats.org/officeDocument/2006/relationships/hyperlink" Target="https://finance.yahoo.com/quote/AAPL/options/?straddle=false&amp;strike=245&amp;type=all" TargetMode="External"/><Relationship Id="rId423" Type="http://schemas.openxmlformats.org/officeDocument/2006/relationships/hyperlink" Target="https://finance.yahoo.com/quote/AAPL250620P00220000/" TargetMode="External"/><Relationship Id="rId258" Type="http://schemas.openxmlformats.org/officeDocument/2006/relationships/hyperlink" Target="https://finance.yahoo.com/quote/AAPL/options/?straddle=false&amp;strike=95&amp;type=all" TargetMode="External"/><Relationship Id="rId465" Type="http://schemas.openxmlformats.org/officeDocument/2006/relationships/hyperlink" Target="https://finance.yahoo.com/quote/AAPL250117C00100000/" TargetMode="External"/><Relationship Id="rId22" Type="http://schemas.openxmlformats.org/officeDocument/2006/relationships/hyperlink" Target="https://finance.yahoo.com/quote/AAPL/options/?straddle=false&amp;strike=240&amp;type=all" TargetMode="External"/><Relationship Id="rId64" Type="http://schemas.openxmlformats.org/officeDocument/2006/relationships/hyperlink" Target="https://finance.yahoo.com/quote/AAPL/options/?straddle=false&amp;strike=225&amp;type=all" TargetMode="External"/><Relationship Id="rId118" Type="http://schemas.openxmlformats.org/officeDocument/2006/relationships/hyperlink" Target="https://finance.yahoo.com/quote/AAPL/options/?straddle=false&amp;strike=235&amp;type=all" TargetMode="External"/><Relationship Id="rId325" Type="http://schemas.openxmlformats.org/officeDocument/2006/relationships/hyperlink" Target="https://finance.yahoo.com/quote/AAPL250620C00280000/" TargetMode="External"/><Relationship Id="rId367" Type="http://schemas.openxmlformats.org/officeDocument/2006/relationships/hyperlink" Target="https://finance.yahoo.com/quote/AAPL250620P00080000/" TargetMode="External"/><Relationship Id="rId532" Type="http://schemas.openxmlformats.org/officeDocument/2006/relationships/hyperlink" Target="https://finance.yahoo.com/quote/AAPL/options/?straddle=false&amp;strike=265&amp;type=all" TargetMode="External"/><Relationship Id="rId574" Type="http://schemas.openxmlformats.org/officeDocument/2006/relationships/hyperlink" Target="https://finance.yahoo.com/quote/AAPL/options/?straddle=false&amp;strike=370&amp;type=all" TargetMode="External"/><Relationship Id="rId171" Type="http://schemas.openxmlformats.org/officeDocument/2006/relationships/hyperlink" Target="https://finance.yahoo.com/quote/AAPL250417P00135000/" TargetMode="External"/><Relationship Id="rId227" Type="http://schemas.openxmlformats.org/officeDocument/2006/relationships/hyperlink" Target="https://finance.yahoo.com/quote/AAPL250417P00275000/" TargetMode="External"/><Relationship Id="rId269" Type="http://schemas.openxmlformats.org/officeDocument/2006/relationships/hyperlink" Target="https://finance.yahoo.com/quote/AAPL250620C00125000/" TargetMode="External"/><Relationship Id="rId434" Type="http://schemas.openxmlformats.org/officeDocument/2006/relationships/hyperlink" Target="https://finance.yahoo.com/quote/AAPL/options/?straddle=false&amp;strike=20&amp;type=all" TargetMode="External"/><Relationship Id="rId476" Type="http://schemas.openxmlformats.org/officeDocument/2006/relationships/hyperlink" Target="https://finance.yahoo.com/quote/AAPL/options/?straddle=false&amp;strike=125&amp;type=all" TargetMode="External"/><Relationship Id="rId33" Type="http://schemas.openxmlformats.org/officeDocument/2006/relationships/hyperlink" Target="https://finance.yahoo.com/quote/AAPL241206C00270000/" TargetMode="External"/><Relationship Id="rId129" Type="http://schemas.openxmlformats.org/officeDocument/2006/relationships/hyperlink" Target="https://finance.yahoo.com/quote/AAPL250417C00265000/" TargetMode="External"/><Relationship Id="rId280" Type="http://schemas.openxmlformats.org/officeDocument/2006/relationships/hyperlink" Target="https://finance.yahoo.com/quote/AAPL/options/?straddle=false&amp;strike=150&amp;type=all" TargetMode="External"/><Relationship Id="rId336" Type="http://schemas.openxmlformats.org/officeDocument/2006/relationships/hyperlink" Target="https://finance.yahoo.com/quote/AAPL/options/?straddle=false&amp;strike=330&amp;type=all" TargetMode="External"/><Relationship Id="rId501" Type="http://schemas.openxmlformats.org/officeDocument/2006/relationships/hyperlink" Target="https://finance.yahoo.com/quote/AAPL250117C00190000/" TargetMode="External"/><Relationship Id="rId543" Type="http://schemas.openxmlformats.org/officeDocument/2006/relationships/hyperlink" Target="https://finance.yahoo.com/quote/AAPL250117C00295000/" TargetMode="External"/><Relationship Id="rId75" Type="http://schemas.openxmlformats.org/officeDocument/2006/relationships/hyperlink" Target="https://finance.yahoo.com/quote/AAPL250417C00125000/" TargetMode="External"/><Relationship Id="rId140" Type="http://schemas.openxmlformats.org/officeDocument/2006/relationships/hyperlink" Target="https://finance.yahoo.com/quote/AAPL/options/?straddle=false&amp;strike=290&amp;type=all" TargetMode="External"/><Relationship Id="rId182" Type="http://schemas.openxmlformats.org/officeDocument/2006/relationships/hyperlink" Target="https://finance.yahoo.com/quote/AAPL/options/?straddle=false&amp;strike=160&amp;type=all" TargetMode="External"/><Relationship Id="rId378" Type="http://schemas.openxmlformats.org/officeDocument/2006/relationships/hyperlink" Target="https://finance.yahoo.com/quote/AAPL/options/?straddle=false&amp;strike=105&amp;type=all" TargetMode="External"/><Relationship Id="rId403" Type="http://schemas.openxmlformats.org/officeDocument/2006/relationships/hyperlink" Target="https://finance.yahoo.com/quote/AAPL250620P00170000/" TargetMode="External"/><Relationship Id="rId6" Type="http://schemas.openxmlformats.org/officeDocument/2006/relationships/hyperlink" Target="https://finance.yahoo.com/quote/AAPL/options/?straddle=false&amp;strike=200&amp;type=all" TargetMode="External"/><Relationship Id="rId238" Type="http://schemas.openxmlformats.org/officeDocument/2006/relationships/hyperlink" Target="https://finance.yahoo.com/quote/AAPL/options/?straddle=false&amp;strike=45&amp;type=all" TargetMode="External"/><Relationship Id="rId445" Type="http://schemas.openxmlformats.org/officeDocument/2006/relationships/hyperlink" Target="https://finance.yahoo.com/quote/AAPL250117C00050000/" TargetMode="External"/><Relationship Id="rId487" Type="http://schemas.openxmlformats.org/officeDocument/2006/relationships/hyperlink" Target="https://finance.yahoo.com/quote/AAPL250117C00155000/" TargetMode="External"/><Relationship Id="rId291" Type="http://schemas.openxmlformats.org/officeDocument/2006/relationships/hyperlink" Target="https://finance.yahoo.com/quote/AAPL250620C00180000/" TargetMode="External"/><Relationship Id="rId305" Type="http://schemas.openxmlformats.org/officeDocument/2006/relationships/hyperlink" Target="https://finance.yahoo.com/quote/AAPL250620C00215000/" TargetMode="External"/><Relationship Id="rId347" Type="http://schemas.openxmlformats.org/officeDocument/2006/relationships/hyperlink" Target="https://finance.yahoo.com/quote/AAPL250620P00020000/" TargetMode="External"/><Relationship Id="rId512" Type="http://schemas.openxmlformats.org/officeDocument/2006/relationships/hyperlink" Target="https://finance.yahoo.com/quote/AAPL/options/?straddle=false&amp;strike=215&amp;type=all" TargetMode="External"/><Relationship Id="rId44" Type="http://schemas.openxmlformats.org/officeDocument/2006/relationships/hyperlink" Target="https://finance.yahoo.com/quote/AAPL/options/?straddle=false&amp;strike=175&amp;type=all" TargetMode="External"/><Relationship Id="rId86" Type="http://schemas.openxmlformats.org/officeDocument/2006/relationships/hyperlink" Target="https://finance.yahoo.com/quote/AAPL/options/?straddle=false&amp;strike=155&amp;type=all" TargetMode="External"/><Relationship Id="rId151" Type="http://schemas.openxmlformats.org/officeDocument/2006/relationships/hyperlink" Target="https://finance.yahoo.com/quote/AAPL250417C00320000/" TargetMode="External"/><Relationship Id="rId389" Type="http://schemas.openxmlformats.org/officeDocument/2006/relationships/hyperlink" Target="https://finance.yahoo.com/quote/AAPL250620P00135000/" TargetMode="External"/><Relationship Id="rId554" Type="http://schemas.openxmlformats.org/officeDocument/2006/relationships/hyperlink" Target="https://finance.yahoo.com/quote/AAPL/options/?straddle=false&amp;strike=320&amp;type=all" TargetMode="External"/><Relationship Id="rId193" Type="http://schemas.openxmlformats.org/officeDocument/2006/relationships/hyperlink" Target="https://finance.yahoo.com/quote/AAPL250417P00190000/" TargetMode="External"/><Relationship Id="rId207" Type="http://schemas.openxmlformats.org/officeDocument/2006/relationships/hyperlink" Target="https://finance.yahoo.com/quote/AAPL250417P00225000/" TargetMode="External"/><Relationship Id="rId249" Type="http://schemas.openxmlformats.org/officeDocument/2006/relationships/hyperlink" Target="https://finance.yahoo.com/quote/AAPL250620C00075000/" TargetMode="External"/><Relationship Id="rId414" Type="http://schemas.openxmlformats.org/officeDocument/2006/relationships/hyperlink" Target="https://finance.yahoo.com/quote/AAPL/options/?straddle=false&amp;strike=195&amp;type=all" TargetMode="External"/><Relationship Id="rId456" Type="http://schemas.openxmlformats.org/officeDocument/2006/relationships/hyperlink" Target="https://finance.yahoo.com/quote/AAPL/options/?straddle=false&amp;strike=75&amp;type=all" TargetMode="External"/><Relationship Id="rId498" Type="http://schemas.openxmlformats.org/officeDocument/2006/relationships/hyperlink" Target="https://finance.yahoo.com/quote/AAPL/options/?straddle=false&amp;strike=180&amp;type=all" TargetMode="External"/><Relationship Id="rId13" Type="http://schemas.openxmlformats.org/officeDocument/2006/relationships/hyperlink" Target="https://finance.yahoo.com/quote/AAPL241206C00220000/" TargetMode="External"/><Relationship Id="rId109" Type="http://schemas.openxmlformats.org/officeDocument/2006/relationships/hyperlink" Target="https://finance.yahoo.com/quote/AAPL250417C00215000/" TargetMode="External"/><Relationship Id="rId260" Type="http://schemas.openxmlformats.org/officeDocument/2006/relationships/hyperlink" Target="https://finance.yahoo.com/quote/AAPL/options/?straddle=false&amp;strike=100&amp;type=all" TargetMode="External"/><Relationship Id="rId316" Type="http://schemas.openxmlformats.org/officeDocument/2006/relationships/hyperlink" Target="https://finance.yahoo.com/quote/AAPL/options/?straddle=false&amp;strike=240&amp;type=all" TargetMode="External"/><Relationship Id="rId523" Type="http://schemas.openxmlformats.org/officeDocument/2006/relationships/hyperlink" Target="https://finance.yahoo.com/quote/AAPL250117C00245000/" TargetMode="External"/><Relationship Id="rId55" Type="http://schemas.openxmlformats.org/officeDocument/2006/relationships/hyperlink" Target="https://finance.yahoo.com/quote/AAPL241206P00205000/" TargetMode="External"/><Relationship Id="rId97" Type="http://schemas.openxmlformats.org/officeDocument/2006/relationships/hyperlink" Target="https://finance.yahoo.com/quote/AAPL250417C00185000/" TargetMode="External"/><Relationship Id="rId120" Type="http://schemas.openxmlformats.org/officeDocument/2006/relationships/hyperlink" Target="https://finance.yahoo.com/quote/AAPL/options/?straddle=false&amp;strike=240&amp;type=all" TargetMode="External"/><Relationship Id="rId358" Type="http://schemas.openxmlformats.org/officeDocument/2006/relationships/hyperlink" Target="https://finance.yahoo.com/quote/AAPL/options/?straddle=false&amp;strike=55&amp;type=all" TargetMode="External"/><Relationship Id="rId565" Type="http://schemas.openxmlformats.org/officeDocument/2006/relationships/hyperlink" Target="https://finance.yahoo.com/quote/AAPL250117C00350000/" TargetMode="External"/><Relationship Id="rId162" Type="http://schemas.openxmlformats.org/officeDocument/2006/relationships/hyperlink" Target="https://finance.yahoo.com/quote/AAPL/options/?straddle=false&amp;strike=110&amp;type=all" TargetMode="External"/><Relationship Id="rId218" Type="http://schemas.openxmlformats.org/officeDocument/2006/relationships/hyperlink" Target="https://finance.yahoo.com/quote/AAPL/options/?straddle=false&amp;strike=250&amp;type=all" TargetMode="External"/><Relationship Id="rId425" Type="http://schemas.openxmlformats.org/officeDocument/2006/relationships/hyperlink" Target="https://finance.yahoo.com/quote/AAPL250620P00225000/" TargetMode="External"/><Relationship Id="rId467" Type="http://schemas.openxmlformats.org/officeDocument/2006/relationships/hyperlink" Target="https://finance.yahoo.com/quote/AAPL250117C00105000/" TargetMode="External"/><Relationship Id="rId271" Type="http://schemas.openxmlformats.org/officeDocument/2006/relationships/hyperlink" Target="https://finance.yahoo.com/quote/AAPL250620C00130000/" TargetMode="External"/><Relationship Id="rId24" Type="http://schemas.openxmlformats.org/officeDocument/2006/relationships/hyperlink" Target="https://finance.yahoo.com/quote/AAPL/options/?straddle=false&amp;strike=245&amp;type=all" TargetMode="External"/><Relationship Id="rId66" Type="http://schemas.openxmlformats.org/officeDocument/2006/relationships/hyperlink" Target="https://finance.yahoo.com/quote/AAPL/options/?straddle=false&amp;strike=230&amp;type=all" TargetMode="External"/><Relationship Id="rId131" Type="http://schemas.openxmlformats.org/officeDocument/2006/relationships/hyperlink" Target="https://finance.yahoo.com/quote/AAPL250417C00270000/" TargetMode="External"/><Relationship Id="rId327" Type="http://schemas.openxmlformats.org/officeDocument/2006/relationships/hyperlink" Target="https://finance.yahoo.com/quote/AAPL250620C00290000/" TargetMode="External"/><Relationship Id="rId369" Type="http://schemas.openxmlformats.org/officeDocument/2006/relationships/hyperlink" Target="https://finance.yahoo.com/quote/AAPL250620P00085000/" TargetMode="External"/><Relationship Id="rId534" Type="http://schemas.openxmlformats.org/officeDocument/2006/relationships/hyperlink" Target="https://finance.yahoo.com/quote/AAPL/options/?straddle=false&amp;strike=270&amp;type=all" TargetMode="External"/><Relationship Id="rId576" Type="http://schemas.openxmlformats.org/officeDocument/2006/relationships/hyperlink" Target="https://finance.yahoo.com/quote/AAPL/options/?straddle=false&amp;strike=375&amp;type=all" TargetMode="External"/><Relationship Id="rId173" Type="http://schemas.openxmlformats.org/officeDocument/2006/relationships/hyperlink" Target="https://finance.yahoo.com/quote/AAPL250417P00140000/" TargetMode="External"/><Relationship Id="rId229" Type="http://schemas.openxmlformats.org/officeDocument/2006/relationships/hyperlink" Target="https://finance.yahoo.com/quote/AAPL250417P00280000/" TargetMode="External"/><Relationship Id="rId380" Type="http://schemas.openxmlformats.org/officeDocument/2006/relationships/hyperlink" Target="https://finance.yahoo.com/quote/AAPL/options/?straddle=false&amp;strike=110&amp;type=all" TargetMode="External"/><Relationship Id="rId436" Type="http://schemas.openxmlformats.org/officeDocument/2006/relationships/hyperlink" Target="https://finance.yahoo.com/quote/AAPL/options/?straddle=false&amp;strike=25&amp;type=all" TargetMode="External"/><Relationship Id="rId240" Type="http://schemas.openxmlformats.org/officeDocument/2006/relationships/hyperlink" Target="https://finance.yahoo.com/quote/AAPL/options/?straddle=false&amp;strike=50&amp;type=all" TargetMode="External"/><Relationship Id="rId478" Type="http://schemas.openxmlformats.org/officeDocument/2006/relationships/hyperlink" Target="https://finance.yahoo.com/quote/AAPL/options/?straddle=false&amp;strike=130&amp;type=all" TargetMode="External"/><Relationship Id="rId35" Type="http://schemas.openxmlformats.org/officeDocument/2006/relationships/hyperlink" Target="https://finance.yahoo.com/quote/AAPL241206C00275000/" TargetMode="External"/><Relationship Id="rId77" Type="http://schemas.openxmlformats.org/officeDocument/2006/relationships/hyperlink" Target="https://finance.yahoo.com/quote/AAPL250417C00130000/" TargetMode="External"/><Relationship Id="rId100" Type="http://schemas.openxmlformats.org/officeDocument/2006/relationships/hyperlink" Target="https://finance.yahoo.com/quote/AAPL/options/?straddle=false&amp;strike=190&amp;type=all" TargetMode="External"/><Relationship Id="rId282" Type="http://schemas.openxmlformats.org/officeDocument/2006/relationships/hyperlink" Target="https://finance.yahoo.com/quote/AAPL/options/?straddle=false&amp;strike=155&amp;type=all" TargetMode="External"/><Relationship Id="rId338" Type="http://schemas.openxmlformats.org/officeDocument/2006/relationships/hyperlink" Target="https://finance.yahoo.com/quote/AAPL/options/?straddle=false&amp;strike=340&amp;type=all" TargetMode="External"/><Relationship Id="rId503" Type="http://schemas.openxmlformats.org/officeDocument/2006/relationships/hyperlink" Target="https://finance.yahoo.com/quote/AAPL250117C00195000/" TargetMode="External"/><Relationship Id="rId545" Type="http://schemas.openxmlformats.org/officeDocument/2006/relationships/hyperlink" Target="https://finance.yahoo.com/quote/AAPL250117C00300000/" TargetMode="External"/><Relationship Id="rId8" Type="http://schemas.openxmlformats.org/officeDocument/2006/relationships/hyperlink" Target="https://finance.yahoo.com/quote/AAPL/options/?straddle=false&amp;strike=205&amp;type=all" TargetMode="External"/><Relationship Id="rId142" Type="http://schemas.openxmlformats.org/officeDocument/2006/relationships/hyperlink" Target="https://finance.yahoo.com/quote/AAPL/options/?straddle=false&amp;strike=295&amp;type=all" TargetMode="External"/><Relationship Id="rId184" Type="http://schemas.openxmlformats.org/officeDocument/2006/relationships/hyperlink" Target="https://finance.yahoo.com/quote/AAPL/options/?straddle=false&amp;strike=165&amp;type=all" TargetMode="External"/><Relationship Id="rId391" Type="http://schemas.openxmlformats.org/officeDocument/2006/relationships/hyperlink" Target="https://finance.yahoo.com/quote/AAPL250620P00140000/" TargetMode="External"/><Relationship Id="rId405" Type="http://schemas.openxmlformats.org/officeDocument/2006/relationships/hyperlink" Target="https://finance.yahoo.com/quote/AAPL250620P00175000/" TargetMode="External"/><Relationship Id="rId447" Type="http://schemas.openxmlformats.org/officeDocument/2006/relationships/hyperlink" Target="https://finance.yahoo.com/quote/AAPL250117C00055000/" TargetMode="External"/><Relationship Id="rId251" Type="http://schemas.openxmlformats.org/officeDocument/2006/relationships/hyperlink" Target="https://finance.yahoo.com/quote/AAPL250620C00080000/" TargetMode="External"/><Relationship Id="rId489" Type="http://schemas.openxmlformats.org/officeDocument/2006/relationships/hyperlink" Target="https://finance.yahoo.com/quote/AAPL250117C00160000/" TargetMode="External"/><Relationship Id="rId46" Type="http://schemas.openxmlformats.org/officeDocument/2006/relationships/hyperlink" Target="https://finance.yahoo.com/quote/AAPL/options/?straddle=false&amp;strike=180&amp;type=all" TargetMode="External"/><Relationship Id="rId293" Type="http://schemas.openxmlformats.org/officeDocument/2006/relationships/hyperlink" Target="https://finance.yahoo.com/quote/AAPL250620C00185000/" TargetMode="External"/><Relationship Id="rId307" Type="http://schemas.openxmlformats.org/officeDocument/2006/relationships/hyperlink" Target="https://finance.yahoo.com/quote/AAPL250620C00220000/" TargetMode="External"/><Relationship Id="rId349" Type="http://schemas.openxmlformats.org/officeDocument/2006/relationships/hyperlink" Target="https://finance.yahoo.com/quote/AAPL250620P00025000/" TargetMode="External"/><Relationship Id="rId514" Type="http://schemas.openxmlformats.org/officeDocument/2006/relationships/hyperlink" Target="https://finance.yahoo.com/quote/AAPL/options/?straddle=false&amp;strike=220&amp;type=all" TargetMode="External"/><Relationship Id="rId556" Type="http://schemas.openxmlformats.org/officeDocument/2006/relationships/hyperlink" Target="https://finance.yahoo.com/quote/AAPL/options/?straddle=false&amp;strike=325&amp;type=all" TargetMode="External"/><Relationship Id="rId88" Type="http://schemas.openxmlformats.org/officeDocument/2006/relationships/hyperlink" Target="https://finance.yahoo.com/quote/AAPL/options/?straddle=false&amp;strike=160&amp;type=all" TargetMode="External"/><Relationship Id="rId111" Type="http://schemas.openxmlformats.org/officeDocument/2006/relationships/hyperlink" Target="https://finance.yahoo.com/quote/AAPL250417C00220000/" TargetMode="External"/><Relationship Id="rId153" Type="http://schemas.openxmlformats.org/officeDocument/2006/relationships/hyperlink" Target="https://finance.yahoo.com/quote/AAPL250417C00325000/" TargetMode="External"/><Relationship Id="rId195" Type="http://schemas.openxmlformats.org/officeDocument/2006/relationships/hyperlink" Target="https://finance.yahoo.com/quote/AAPL250417P00195000/" TargetMode="External"/><Relationship Id="rId209" Type="http://schemas.openxmlformats.org/officeDocument/2006/relationships/hyperlink" Target="https://finance.yahoo.com/quote/AAPL250417P00230000/" TargetMode="External"/><Relationship Id="rId360" Type="http://schemas.openxmlformats.org/officeDocument/2006/relationships/hyperlink" Target="https://finance.yahoo.com/quote/AAPL/options/?straddle=false&amp;strike=60&amp;type=all" TargetMode="External"/><Relationship Id="rId416" Type="http://schemas.openxmlformats.org/officeDocument/2006/relationships/hyperlink" Target="https://finance.yahoo.com/quote/AAPL/options/?straddle=false&amp;strike=200&amp;type=all" TargetMode="External"/><Relationship Id="rId220" Type="http://schemas.openxmlformats.org/officeDocument/2006/relationships/hyperlink" Target="https://finance.yahoo.com/quote/AAPL/options/?straddle=false&amp;strike=255&amp;type=all" TargetMode="External"/><Relationship Id="rId458" Type="http://schemas.openxmlformats.org/officeDocument/2006/relationships/hyperlink" Target="https://finance.yahoo.com/quote/AAPL/options/?straddle=false&amp;strike=80&amp;type=all" TargetMode="External"/><Relationship Id="rId15" Type="http://schemas.openxmlformats.org/officeDocument/2006/relationships/hyperlink" Target="https://finance.yahoo.com/quote/AAPL241206C00225000/" TargetMode="External"/><Relationship Id="rId57" Type="http://schemas.openxmlformats.org/officeDocument/2006/relationships/hyperlink" Target="https://finance.yahoo.com/quote/AAPL241206P00210000/" TargetMode="External"/><Relationship Id="rId262" Type="http://schemas.openxmlformats.org/officeDocument/2006/relationships/hyperlink" Target="https://finance.yahoo.com/quote/AAPL/options/?straddle=false&amp;strike=105&amp;type=all" TargetMode="External"/><Relationship Id="rId318" Type="http://schemas.openxmlformats.org/officeDocument/2006/relationships/hyperlink" Target="https://finance.yahoo.com/quote/AAPL/options/?straddle=false&amp;strike=245&amp;type=all" TargetMode="External"/><Relationship Id="rId525" Type="http://schemas.openxmlformats.org/officeDocument/2006/relationships/hyperlink" Target="https://finance.yahoo.com/quote/AAPL250117C00250000/" TargetMode="External"/><Relationship Id="rId567" Type="http://schemas.openxmlformats.org/officeDocument/2006/relationships/hyperlink" Target="https://finance.yahoo.com/quote/AAPL250117C00355000/" TargetMode="External"/><Relationship Id="rId99" Type="http://schemas.openxmlformats.org/officeDocument/2006/relationships/hyperlink" Target="https://finance.yahoo.com/quote/AAPL250417C00190000/" TargetMode="External"/><Relationship Id="rId122" Type="http://schemas.openxmlformats.org/officeDocument/2006/relationships/hyperlink" Target="https://finance.yahoo.com/quote/AAPL/options/?straddle=false&amp;strike=245&amp;type=all" TargetMode="External"/><Relationship Id="rId164" Type="http://schemas.openxmlformats.org/officeDocument/2006/relationships/hyperlink" Target="https://finance.yahoo.com/quote/AAPL/options/?straddle=false&amp;strike=115&amp;type=all" TargetMode="External"/><Relationship Id="rId371" Type="http://schemas.openxmlformats.org/officeDocument/2006/relationships/hyperlink" Target="https://finance.yahoo.com/quote/AAPL250620P00090000/" TargetMode="External"/><Relationship Id="rId427" Type="http://schemas.openxmlformats.org/officeDocument/2006/relationships/hyperlink" Target="https://finance.yahoo.com/quote/AAPL250117C00005000/" TargetMode="External"/><Relationship Id="rId469" Type="http://schemas.openxmlformats.org/officeDocument/2006/relationships/hyperlink" Target="https://finance.yahoo.com/quote/AAPL250117C00110000/" TargetMode="External"/><Relationship Id="rId26" Type="http://schemas.openxmlformats.org/officeDocument/2006/relationships/hyperlink" Target="https://finance.yahoo.com/quote/AAPL/options/?straddle=false&amp;strike=250&amp;type=all" TargetMode="External"/><Relationship Id="rId231" Type="http://schemas.openxmlformats.org/officeDocument/2006/relationships/hyperlink" Target="https://finance.yahoo.com/quote/AAPL250417P00310000/" TargetMode="External"/><Relationship Id="rId273" Type="http://schemas.openxmlformats.org/officeDocument/2006/relationships/hyperlink" Target="https://finance.yahoo.com/quote/AAPL250620C00135000/" TargetMode="External"/><Relationship Id="rId329" Type="http://schemas.openxmlformats.org/officeDocument/2006/relationships/hyperlink" Target="https://finance.yahoo.com/quote/AAPL250620C00300000/" TargetMode="External"/><Relationship Id="rId480" Type="http://schemas.openxmlformats.org/officeDocument/2006/relationships/hyperlink" Target="https://finance.yahoo.com/quote/AAPL/options/?straddle=false&amp;strike=135&amp;type=all" TargetMode="External"/><Relationship Id="rId536" Type="http://schemas.openxmlformats.org/officeDocument/2006/relationships/hyperlink" Target="https://finance.yahoo.com/quote/AAPL/options/?straddle=false&amp;strike=275&amp;type=all" TargetMode="External"/><Relationship Id="rId68" Type="http://schemas.openxmlformats.org/officeDocument/2006/relationships/hyperlink" Target="https://finance.yahoo.com/quote/AAPL/options/?straddle=false&amp;strike=240&amp;type=all" TargetMode="External"/><Relationship Id="rId133" Type="http://schemas.openxmlformats.org/officeDocument/2006/relationships/hyperlink" Target="https://finance.yahoo.com/quote/AAPL250417C00275000/" TargetMode="External"/><Relationship Id="rId175" Type="http://schemas.openxmlformats.org/officeDocument/2006/relationships/hyperlink" Target="https://finance.yahoo.com/quote/AAPL250417P00145000/" TargetMode="External"/><Relationship Id="rId340" Type="http://schemas.openxmlformats.org/officeDocument/2006/relationships/hyperlink" Target="https://finance.yahoo.com/quote/AAPL/options/?straddle=false&amp;strike=350&amp;type=all" TargetMode="External"/><Relationship Id="rId578" Type="http://schemas.openxmlformats.org/officeDocument/2006/relationships/hyperlink" Target="https://finance.yahoo.com/quote/AAPL/options/?straddle=false&amp;strike=380&amp;type=all" TargetMode="External"/><Relationship Id="rId200" Type="http://schemas.openxmlformats.org/officeDocument/2006/relationships/hyperlink" Target="https://finance.yahoo.com/quote/AAPL/options/?straddle=false&amp;strike=205&amp;type=all" TargetMode="External"/><Relationship Id="rId382" Type="http://schemas.openxmlformats.org/officeDocument/2006/relationships/hyperlink" Target="https://finance.yahoo.com/quote/AAPL/options/?straddle=false&amp;strike=115&amp;type=all" TargetMode="External"/><Relationship Id="rId438" Type="http://schemas.openxmlformats.org/officeDocument/2006/relationships/hyperlink" Target="https://finance.yahoo.com/quote/AAPL/options/?straddle=false&amp;strike=30&amp;type=all" TargetMode="External"/><Relationship Id="rId242" Type="http://schemas.openxmlformats.org/officeDocument/2006/relationships/hyperlink" Target="https://finance.yahoo.com/quote/AAPL/options/?straddle=false&amp;strike=55&amp;type=all" TargetMode="External"/><Relationship Id="rId284" Type="http://schemas.openxmlformats.org/officeDocument/2006/relationships/hyperlink" Target="https://finance.yahoo.com/quote/AAPL/options/?straddle=false&amp;strike=160&amp;type=all" TargetMode="External"/><Relationship Id="rId491" Type="http://schemas.openxmlformats.org/officeDocument/2006/relationships/hyperlink" Target="https://finance.yahoo.com/quote/AAPL250117C00165000/" TargetMode="External"/><Relationship Id="rId505" Type="http://schemas.openxmlformats.org/officeDocument/2006/relationships/hyperlink" Target="https://finance.yahoo.com/quote/AAPL250117C00200000/" TargetMode="External"/><Relationship Id="rId37" Type="http://schemas.openxmlformats.org/officeDocument/2006/relationships/hyperlink" Target="https://finance.yahoo.com/quote/AAPL241206C00280000/" TargetMode="External"/><Relationship Id="rId79" Type="http://schemas.openxmlformats.org/officeDocument/2006/relationships/hyperlink" Target="https://finance.yahoo.com/quote/AAPL250417C00135000/" TargetMode="External"/><Relationship Id="rId102" Type="http://schemas.openxmlformats.org/officeDocument/2006/relationships/hyperlink" Target="https://finance.yahoo.com/quote/AAPL/options/?straddle=false&amp;strike=195&amp;type=all" TargetMode="External"/><Relationship Id="rId144" Type="http://schemas.openxmlformats.org/officeDocument/2006/relationships/hyperlink" Target="https://finance.yahoo.com/quote/AAPL/options/?straddle=false&amp;strike=300&amp;type=all" TargetMode="External"/><Relationship Id="rId547" Type="http://schemas.openxmlformats.org/officeDocument/2006/relationships/hyperlink" Target="https://finance.yahoo.com/quote/AAPL250117C00305000/" TargetMode="External"/><Relationship Id="rId90" Type="http://schemas.openxmlformats.org/officeDocument/2006/relationships/hyperlink" Target="https://finance.yahoo.com/quote/AAPL/options/?straddle=false&amp;strike=165&amp;type=all" TargetMode="External"/><Relationship Id="rId186" Type="http://schemas.openxmlformats.org/officeDocument/2006/relationships/hyperlink" Target="https://finance.yahoo.com/quote/AAPL/options/?straddle=false&amp;strike=170&amp;type=all" TargetMode="External"/><Relationship Id="rId351" Type="http://schemas.openxmlformats.org/officeDocument/2006/relationships/hyperlink" Target="https://finance.yahoo.com/quote/AAPL250620P00030000/" TargetMode="External"/><Relationship Id="rId393" Type="http://schemas.openxmlformats.org/officeDocument/2006/relationships/hyperlink" Target="https://finance.yahoo.com/quote/AAPL250620P00145000/" TargetMode="External"/><Relationship Id="rId407" Type="http://schemas.openxmlformats.org/officeDocument/2006/relationships/hyperlink" Target="https://finance.yahoo.com/quote/AAPL250620P00180000/" TargetMode="External"/><Relationship Id="rId449" Type="http://schemas.openxmlformats.org/officeDocument/2006/relationships/hyperlink" Target="https://finance.yahoo.com/quote/AAPL250117C00060000/" TargetMode="External"/><Relationship Id="rId211" Type="http://schemas.openxmlformats.org/officeDocument/2006/relationships/hyperlink" Target="https://finance.yahoo.com/quote/AAPL250417P00235000/" TargetMode="External"/><Relationship Id="rId253" Type="http://schemas.openxmlformats.org/officeDocument/2006/relationships/hyperlink" Target="https://finance.yahoo.com/quote/AAPL250620C00085000/" TargetMode="External"/><Relationship Id="rId295" Type="http://schemas.openxmlformats.org/officeDocument/2006/relationships/hyperlink" Target="https://finance.yahoo.com/quote/AAPL250620C00190000/" TargetMode="External"/><Relationship Id="rId309" Type="http://schemas.openxmlformats.org/officeDocument/2006/relationships/hyperlink" Target="https://finance.yahoo.com/quote/AAPL250620C00225000/" TargetMode="External"/><Relationship Id="rId460" Type="http://schemas.openxmlformats.org/officeDocument/2006/relationships/hyperlink" Target="https://finance.yahoo.com/quote/AAPL/options/?straddle=false&amp;strike=85&amp;type=all" TargetMode="External"/><Relationship Id="rId516" Type="http://schemas.openxmlformats.org/officeDocument/2006/relationships/hyperlink" Target="https://finance.yahoo.com/quote/AAPL/options/?straddle=false&amp;strike=225&amp;type=all" TargetMode="External"/><Relationship Id="rId48" Type="http://schemas.openxmlformats.org/officeDocument/2006/relationships/hyperlink" Target="https://finance.yahoo.com/quote/AAPL/options/?straddle=false&amp;strike=185&amp;type=all" TargetMode="External"/><Relationship Id="rId113" Type="http://schemas.openxmlformats.org/officeDocument/2006/relationships/hyperlink" Target="https://finance.yahoo.com/quote/AAPL250417C00225000/" TargetMode="External"/><Relationship Id="rId320" Type="http://schemas.openxmlformats.org/officeDocument/2006/relationships/hyperlink" Target="https://finance.yahoo.com/quote/AAPL/options/?straddle=false&amp;strike=250&amp;type=all" TargetMode="External"/><Relationship Id="rId558" Type="http://schemas.openxmlformats.org/officeDocument/2006/relationships/hyperlink" Target="https://finance.yahoo.com/quote/AAPL/options/?straddle=false&amp;strike=330&amp;type=all" TargetMode="External"/><Relationship Id="rId155" Type="http://schemas.openxmlformats.org/officeDocument/2006/relationships/hyperlink" Target="https://finance.yahoo.com/quote/AAPL250417C00330000/" TargetMode="External"/><Relationship Id="rId197" Type="http://schemas.openxmlformats.org/officeDocument/2006/relationships/hyperlink" Target="https://finance.yahoo.com/quote/AAPL250417P00200000/" TargetMode="External"/><Relationship Id="rId362" Type="http://schemas.openxmlformats.org/officeDocument/2006/relationships/hyperlink" Target="https://finance.yahoo.com/quote/AAPL/options/?straddle=false&amp;strike=65&amp;type=all" TargetMode="External"/><Relationship Id="rId418" Type="http://schemas.openxmlformats.org/officeDocument/2006/relationships/hyperlink" Target="https://finance.yahoo.com/quote/AAPL/options/?straddle=false&amp;strike=205&amp;type=all" TargetMode="External"/><Relationship Id="rId222" Type="http://schemas.openxmlformats.org/officeDocument/2006/relationships/hyperlink" Target="https://finance.yahoo.com/quote/AAPL/options/?straddle=false&amp;strike=260&amp;type=all" TargetMode="External"/><Relationship Id="rId264" Type="http://schemas.openxmlformats.org/officeDocument/2006/relationships/hyperlink" Target="https://finance.yahoo.com/quote/AAPL/options/?straddle=false&amp;strike=110&amp;type=all" TargetMode="External"/><Relationship Id="rId471" Type="http://schemas.openxmlformats.org/officeDocument/2006/relationships/hyperlink" Target="https://finance.yahoo.com/quote/AAPL250117C00115000/" TargetMode="External"/><Relationship Id="rId17" Type="http://schemas.openxmlformats.org/officeDocument/2006/relationships/hyperlink" Target="https://finance.yahoo.com/quote/AAPL241206C00230000/" TargetMode="External"/><Relationship Id="rId59" Type="http://schemas.openxmlformats.org/officeDocument/2006/relationships/hyperlink" Target="https://finance.yahoo.com/quote/AAPL241206P00215000/" TargetMode="External"/><Relationship Id="rId124" Type="http://schemas.openxmlformats.org/officeDocument/2006/relationships/hyperlink" Target="https://finance.yahoo.com/quote/AAPL/options/?straddle=false&amp;strike=250&amp;type=all" TargetMode="External"/><Relationship Id="rId527" Type="http://schemas.openxmlformats.org/officeDocument/2006/relationships/hyperlink" Target="https://finance.yahoo.com/quote/AAPL250117C00255000/" TargetMode="External"/><Relationship Id="rId569" Type="http://schemas.openxmlformats.org/officeDocument/2006/relationships/hyperlink" Target="https://finance.yahoo.com/quote/AAPL250117C00360000/" TargetMode="External"/><Relationship Id="rId70" Type="http://schemas.openxmlformats.org/officeDocument/2006/relationships/hyperlink" Target="https://finance.yahoo.com/quote/AAPL/options/?straddle=false&amp;strike=245&amp;type=all" TargetMode="External"/><Relationship Id="rId166" Type="http://schemas.openxmlformats.org/officeDocument/2006/relationships/hyperlink" Target="https://finance.yahoo.com/quote/AAPL/options/?straddle=false&amp;strike=120&amp;type=all" TargetMode="External"/><Relationship Id="rId331" Type="http://schemas.openxmlformats.org/officeDocument/2006/relationships/hyperlink" Target="https://finance.yahoo.com/quote/AAPL250620C00310000/" TargetMode="External"/><Relationship Id="rId373" Type="http://schemas.openxmlformats.org/officeDocument/2006/relationships/hyperlink" Target="https://finance.yahoo.com/quote/AAPL250620P00095000/" TargetMode="External"/><Relationship Id="rId429" Type="http://schemas.openxmlformats.org/officeDocument/2006/relationships/hyperlink" Target="https://finance.yahoo.com/quote/AAPL250117C00010000/" TargetMode="External"/><Relationship Id="rId1" Type="http://schemas.openxmlformats.org/officeDocument/2006/relationships/hyperlink" Target="https://finance.yahoo.com/quote/AAPL241206C00185000/" TargetMode="External"/><Relationship Id="rId233" Type="http://schemas.openxmlformats.org/officeDocument/2006/relationships/hyperlink" Target="https://finance.yahoo.com/quote/AAPL250620C00005000/" TargetMode="External"/><Relationship Id="rId440" Type="http://schemas.openxmlformats.org/officeDocument/2006/relationships/hyperlink" Target="https://finance.yahoo.com/quote/AAPL/options/?straddle=false&amp;strike=35&amp;type=all" TargetMode="External"/><Relationship Id="rId28" Type="http://schemas.openxmlformats.org/officeDocument/2006/relationships/hyperlink" Target="https://finance.yahoo.com/quote/AAPL/options/?straddle=false&amp;strike=255&amp;type=all" TargetMode="External"/><Relationship Id="rId275" Type="http://schemas.openxmlformats.org/officeDocument/2006/relationships/hyperlink" Target="https://finance.yahoo.com/quote/AAPL250620C00140000/" TargetMode="External"/><Relationship Id="rId300" Type="http://schemas.openxmlformats.org/officeDocument/2006/relationships/hyperlink" Target="https://finance.yahoo.com/quote/AAPL/options/?straddle=false&amp;strike=200&amp;type=all" TargetMode="External"/><Relationship Id="rId482" Type="http://schemas.openxmlformats.org/officeDocument/2006/relationships/hyperlink" Target="https://finance.yahoo.com/quote/AAPL/options/?straddle=false&amp;strike=140&amp;type=all" TargetMode="External"/><Relationship Id="rId538" Type="http://schemas.openxmlformats.org/officeDocument/2006/relationships/hyperlink" Target="https://finance.yahoo.com/quote/AAPL/options/?straddle=false&amp;strike=280&amp;type=all" TargetMode="External"/><Relationship Id="rId81" Type="http://schemas.openxmlformats.org/officeDocument/2006/relationships/hyperlink" Target="https://finance.yahoo.com/quote/AAPL250417C00145000/" TargetMode="External"/><Relationship Id="rId135" Type="http://schemas.openxmlformats.org/officeDocument/2006/relationships/hyperlink" Target="https://finance.yahoo.com/quote/AAPL250417C00280000/" TargetMode="External"/><Relationship Id="rId177" Type="http://schemas.openxmlformats.org/officeDocument/2006/relationships/hyperlink" Target="https://finance.yahoo.com/quote/AAPL250417P00150000/" TargetMode="External"/><Relationship Id="rId342" Type="http://schemas.openxmlformats.org/officeDocument/2006/relationships/hyperlink" Target="https://finance.yahoo.com/quote/AAPL/options/?straddle=false&amp;strike=5&amp;type=all" TargetMode="External"/><Relationship Id="rId384" Type="http://schemas.openxmlformats.org/officeDocument/2006/relationships/hyperlink" Target="https://finance.yahoo.com/quote/AAPL/options/?straddle=false&amp;strike=120&amp;type=all" TargetMode="External"/><Relationship Id="rId202" Type="http://schemas.openxmlformats.org/officeDocument/2006/relationships/hyperlink" Target="https://finance.yahoo.com/quote/AAPL/options/?straddle=false&amp;strike=210&amp;type=all" TargetMode="External"/><Relationship Id="rId244" Type="http://schemas.openxmlformats.org/officeDocument/2006/relationships/hyperlink" Target="https://finance.yahoo.com/quote/AAPL/options/?straddle=false&amp;strike=60&amp;type=all" TargetMode="External"/><Relationship Id="rId39" Type="http://schemas.openxmlformats.org/officeDocument/2006/relationships/hyperlink" Target="https://finance.yahoo.com/quote/AAPL241206P00150000/" TargetMode="External"/><Relationship Id="rId286" Type="http://schemas.openxmlformats.org/officeDocument/2006/relationships/hyperlink" Target="https://finance.yahoo.com/quote/AAPL/options/?straddle=false&amp;strike=165&amp;type=all" TargetMode="External"/><Relationship Id="rId451" Type="http://schemas.openxmlformats.org/officeDocument/2006/relationships/hyperlink" Target="https://finance.yahoo.com/quote/AAPL250117C00065000/" TargetMode="External"/><Relationship Id="rId493" Type="http://schemas.openxmlformats.org/officeDocument/2006/relationships/hyperlink" Target="https://finance.yahoo.com/quote/AAPL250117C00170000/" TargetMode="External"/><Relationship Id="rId507" Type="http://schemas.openxmlformats.org/officeDocument/2006/relationships/hyperlink" Target="https://finance.yahoo.com/quote/AAPL250117C00205000/" TargetMode="External"/><Relationship Id="rId549" Type="http://schemas.openxmlformats.org/officeDocument/2006/relationships/hyperlink" Target="https://finance.yahoo.com/quote/AAPL250117C00310000/" TargetMode="External"/><Relationship Id="rId50" Type="http://schemas.openxmlformats.org/officeDocument/2006/relationships/hyperlink" Target="https://finance.yahoo.com/quote/AAPL/options/?straddle=false&amp;strike=190&amp;type=all" TargetMode="External"/><Relationship Id="rId104" Type="http://schemas.openxmlformats.org/officeDocument/2006/relationships/hyperlink" Target="https://finance.yahoo.com/quote/AAPL/options/?straddle=false&amp;strike=200&amp;type=all" TargetMode="External"/><Relationship Id="rId146" Type="http://schemas.openxmlformats.org/officeDocument/2006/relationships/hyperlink" Target="https://finance.yahoo.com/quote/AAPL/options/?straddle=false&amp;strike=305&amp;type=all" TargetMode="External"/><Relationship Id="rId188" Type="http://schemas.openxmlformats.org/officeDocument/2006/relationships/hyperlink" Target="https://finance.yahoo.com/quote/AAPL/options/?straddle=false&amp;strike=175&amp;type=all" TargetMode="External"/><Relationship Id="rId311" Type="http://schemas.openxmlformats.org/officeDocument/2006/relationships/hyperlink" Target="https://finance.yahoo.com/quote/AAPL250620C00230000/" TargetMode="External"/><Relationship Id="rId353" Type="http://schemas.openxmlformats.org/officeDocument/2006/relationships/hyperlink" Target="https://finance.yahoo.com/quote/AAPL250620P00040000/" TargetMode="External"/><Relationship Id="rId395" Type="http://schemas.openxmlformats.org/officeDocument/2006/relationships/hyperlink" Target="https://finance.yahoo.com/quote/AAPL250620P00150000/" TargetMode="External"/><Relationship Id="rId409" Type="http://schemas.openxmlformats.org/officeDocument/2006/relationships/hyperlink" Target="https://finance.yahoo.com/quote/AAPL250620P00185000/" TargetMode="External"/><Relationship Id="rId560" Type="http://schemas.openxmlformats.org/officeDocument/2006/relationships/hyperlink" Target="https://finance.yahoo.com/quote/AAPL/options/?straddle=false&amp;strike=335&amp;type=all" TargetMode="External"/><Relationship Id="rId92" Type="http://schemas.openxmlformats.org/officeDocument/2006/relationships/hyperlink" Target="https://finance.yahoo.com/quote/AAPL/options/?straddle=false&amp;strike=170&amp;type=all" TargetMode="External"/><Relationship Id="rId213" Type="http://schemas.openxmlformats.org/officeDocument/2006/relationships/hyperlink" Target="https://finance.yahoo.com/quote/AAPL250417P00240000/" TargetMode="External"/><Relationship Id="rId420" Type="http://schemas.openxmlformats.org/officeDocument/2006/relationships/hyperlink" Target="https://finance.yahoo.com/quote/AAPL/options/?straddle=false&amp;strike=210&amp;type=all" TargetMode="External"/><Relationship Id="rId255" Type="http://schemas.openxmlformats.org/officeDocument/2006/relationships/hyperlink" Target="https://finance.yahoo.com/quote/AAPL250620C00090000/" TargetMode="External"/><Relationship Id="rId297" Type="http://schemas.openxmlformats.org/officeDocument/2006/relationships/hyperlink" Target="https://finance.yahoo.com/quote/AAPL250620C00195000/" TargetMode="External"/><Relationship Id="rId462" Type="http://schemas.openxmlformats.org/officeDocument/2006/relationships/hyperlink" Target="https://finance.yahoo.com/quote/AAPL/options/?straddle=false&amp;strike=90&amp;type=all" TargetMode="External"/><Relationship Id="rId518" Type="http://schemas.openxmlformats.org/officeDocument/2006/relationships/hyperlink" Target="https://finance.yahoo.com/quote/AAPL/options/?straddle=false&amp;strike=230&amp;type=all" TargetMode="External"/><Relationship Id="rId115" Type="http://schemas.openxmlformats.org/officeDocument/2006/relationships/hyperlink" Target="https://finance.yahoo.com/quote/AAPL250417C00230000/" TargetMode="External"/><Relationship Id="rId157" Type="http://schemas.openxmlformats.org/officeDocument/2006/relationships/hyperlink" Target="https://finance.yahoo.com/quote/AAPL250417C00335000/" TargetMode="External"/><Relationship Id="rId322" Type="http://schemas.openxmlformats.org/officeDocument/2006/relationships/hyperlink" Target="https://finance.yahoo.com/quote/AAPL/options/?straddle=false&amp;strike=260&amp;type=all" TargetMode="External"/><Relationship Id="rId364" Type="http://schemas.openxmlformats.org/officeDocument/2006/relationships/hyperlink" Target="https://finance.yahoo.com/quote/AAPL/options/?straddle=false&amp;strike=70&amp;type=all" TargetMode="External"/><Relationship Id="rId61" Type="http://schemas.openxmlformats.org/officeDocument/2006/relationships/hyperlink" Target="https://finance.yahoo.com/quote/AAPL241206P00220000/" TargetMode="External"/><Relationship Id="rId199" Type="http://schemas.openxmlformats.org/officeDocument/2006/relationships/hyperlink" Target="https://finance.yahoo.com/quote/AAPL250417P00205000/" TargetMode="External"/><Relationship Id="rId571" Type="http://schemas.openxmlformats.org/officeDocument/2006/relationships/hyperlink" Target="https://finance.yahoo.com/quote/AAPL250117C00365000/" TargetMode="External"/><Relationship Id="rId19" Type="http://schemas.openxmlformats.org/officeDocument/2006/relationships/hyperlink" Target="https://finance.yahoo.com/quote/AAPL241206C00235000/" TargetMode="External"/><Relationship Id="rId224" Type="http://schemas.openxmlformats.org/officeDocument/2006/relationships/hyperlink" Target="https://finance.yahoo.com/quote/AAPL/options/?straddle=false&amp;strike=265&amp;type=all" TargetMode="External"/><Relationship Id="rId266" Type="http://schemas.openxmlformats.org/officeDocument/2006/relationships/hyperlink" Target="https://finance.yahoo.com/quote/AAPL/options/?straddle=false&amp;strike=115&amp;type=all" TargetMode="External"/><Relationship Id="rId431" Type="http://schemas.openxmlformats.org/officeDocument/2006/relationships/hyperlink" Target="https://finance.yahoo.com/quote/AAPL250117C00015000/" TargetMode="External"/><Relationship Id="rId473" Type="http://schemas.openxmlformats.org/officeDocument/2006/relationships/hyperlink" Target="https://finance.yahoo.com/quote/AAPL250117C00120000/" TargetMode="External"/><Relationship Id="rId529" Type="http://schemas.openxmlformats.org/officeDocument/2006/relationships/hyperlink" Target="https://finance.yahoo.com/quote/AAPL250117C00260000/" TargetMode="External"/><Relationship Id="rId30" Type="http://schemas.openxmlformats.org/officeDocument/2006/relationships/hyperlink" Target="https://finance.yahoo.com/quote/AAPL/options/?straddle=false&amp;strike=260&amp;type=all" TargetMode="External"/><Relationship Id="rId126" Type="http://schemas.openxmlformats.org/officeDocument/2006/relationships/hyperlink" Target="https://finance.yahoo.com/quote/AAPL/options/?straddle=false&amp;strike=255&amp;type=all" TargetMode="External"/><Relationship Id="rId168" Type="http://schemas.openxmlformats.org/officeDocument/2006/relationships/hyperlink" Target="https://finance.yahoo.com/quote/AAPL/options/?straddle=false&amp;strike=125&amp;type=all" TargetMode="External"/><Relationship Id="rId333" Type="http://schemas.openxmlformats.org/officeDocument/2006/relationships/hyperlink" Target="https://finance.yahoo.com/quote/AAPL250620C00320000/" TargetMode="External"/><Relationship Id="rId540" Type="http://schemas.openxmlformats.org/officeDocument/2006/relationships/hyperlink" Target="https://finance.yahoo.com/quote/AAPL/options/?straddle=false&amp;strike=285&amp;type=all" TargetMode="External"/><Relationship Id="rId72" Type="http://schemas.openxmlformats.org/officeDocument/2006/relationships/hyperlink" Target="https://finance.yahoo.com/quote/AAPL/options/?straddle=false&amp;strike=110&amp;type=all" TargetMode="External"/><Relationship Id="rId375" Type="http://schemas.openxmlformats.org/officeDocument/2006/relationships/hyperlink" Target="https://finance.yahoo.com/quote/AAPL250620P00100000/" TargetMode="External"/><Relationship Id="rId3" Type="http://schemas.openxmlformats.org/officeDocument/2006/relationships/hyperlink" Target="https://finance.yahoo.com/quote/AAPL241206C00190000/" TargetMode="External"/><Relationship Id="rId235" Type="http://schemas.openxmlformats.org/officeDocument/2006/relationships/hyperlink" Target="https://finance.yahoo.com/quote/AAPL250620C00040000/" TargetMode="External"/><Relationship Id="rId277" Type="http://schemas.openxmlformats.org/officeDocument/2006/relationships/hyperlink" Target="https://finance.yahoo.com/quote/AAPL250620C00145000/" TargetMode="External"/><Relationship Id="rId400" Type="http://schemas.openxmlformats.org/officeDocument/2006/relationships/hyperlink" Target="https://finance.yahoo.com/quote/AAPL/options/?straddle=false&amp;strike=160&amp;type=all" TargetMode="External"/><Relationship Id="rId442" Type="http://schemas.openxmlformats.org/officeDocument/2006/relationships/hyperlink" Target="https://finance.yahoo.com/quote/AAPL/options/?straddle=false&amp;strike=40&amp;type=all" TargetMode="External"/><Relationship Id="rId484" Type="http://schemas.openxmlformats.org/officeDocument/2006/relationships/hyperlink" Target="https://finance.yahoo.com/quote/AAPL/options/?straddle=false&amp;strike=145&amp;type=all" TargetMode="External"/><Relationship Id="rId137" Type="http://schemas.openxmlformats.org/officeDocument/2006/relationships/hyperlink" Target="https://finance.yahoo.com/quote/AAPL250417C00285000/" TargetMode="External"/><Relationship Id="rId302" Type="http://schemas.openxmlformats.org/officeDocument/2006/relationships/hyperlink" Target="https://finance.yahoo.com/quote/AAPL/options/?straddle=false&amp;strike=205&amp;type=all" TargetMode="External"/><Relationship Id="rId344" Type="http://schemas.openxmlformats.org/officeDocument/2006/relationships/hyperlink" Target="https://finance.yahoo.com/quote/AAPL/options/?straddle=false&amp;strike=10&amp;type=all" TargetMode="External"/><Relationship Id="rId41" Type="http://schemas.openxmlformats.org/officeDocument/2006/relationships/hyperlink" Target="https://finance.yahoo.com/quote/AAPL241206P00165000/" TargetMode="External"/><Relationship Id="rId83" Type="http://schemas.openxmlformats.org/officeDocument/2006/relationships/hyperlink" Target="https://finance.yahoo.com/quote/AAPL250417C00150000/" TargetMode="External"/><Relationship Id="rId179" Type="http://schemas.openxmlformats.org/officeDocument/2006/relationships/hyperlink" Target="https://finance.yahoo.com/quote/AAPL250417P00155000/" TargetMode="External"/><Relationship Id="rId386" Type="http://schemas.openxmlformats.org/officeDocument/2006/relationships/hyperlink" Target="https://finance.yahoo.com/quote/AAPL/options/?straddle=false&amp;strike=125&amp;type=all" TargetMode="External"/><Relationship Id="rId551" Type="http://schemas.openxmlformats.org/officeDocument/2006/relationships/hyperlink" Target="https://finance.yahoo.com/quote/AAPL250117C00315000/" TargetMode="External"/><Relationship Id="rId190" Type="http://schemas.openxmlformats.org/officeDocument/2006/relationships/hyperlink" Target="https://finance.yahoo.com/quote/AAPL/options/?straddle=false&amp;strike=180&amp;type=all" TargetMode="External"/><Relationship Id="rId204" Type="http://schemas.openxmlformats.org/officeDocument/2006/relationships/hyperlink" Target="https://finance.yahoo.com/quote/AAPL/options/?straddle=false&amp;strike=215&amp;type=all" TargetMode="External"/><Relationship Id="rId246" Type="http://schemas.openxmlformats.org/officeDocument/2006/relationships/hyperlink" Target="https://finance.yahoo.com/quote/AAPL/options/?straddle=false&amp;strike=65&amp;type=all" TargetMode="External"/><Relationship Id="rId288" Type="http://schemas.openxmlformats.org/officeDocument/2006/relationships/hyperlink" Target="https://finance.yahoo.com/quote/AAPL/options/?straddle=false&amp;strike=170&amp;type=all" TargetMode="External"/><Relationship Id="rId411" Type="http://schemas.openxmlformats.org/officeDocument/2006/relationships/hyperlink" Target="https://finance.yahoo.com/quote/AAPL250620P00190000/" TargetMode="External"/><Relationship Id="rId453" Type="http://schemas.openxmlformats.org/officeDocument/2006/relationships/hyperlink" Target="https://finance.yahoo.com/quote/AAPL250117C00070000/" TargetMode="External"/><Relationship Id="rId509" Type="http://schemas.openxmlformats.org/officeDocument/2006/relationships/hyperlink" Target="https://finance.yahoo.com/quote/AAPL250117C00210000/" TargetMode="External"/><Relationship Id="rId106" Type="http://schemas.openxmlformats.org/officeDocument/2006/relationships/hyperlink" Target="https://finance.yahoo.com/quote/AAPL/options/?straddle=false&amp;strike=205&amp;type=all" TargetMode="External"/><Relationship Id="rId313" Type="http://schemas.openxmlformats.org/officeDocument/2006/relationships/hyperlink" Target="https://finance.yahoo.com/quote/AAPL250620C00235000/" TargetMode="External"/><Relationship Id="rId495" Type="http://schemas.openxmlformats.org/officeDocument/2006/relationships/hyperlink" Target="https://finance.yahoo.com/quote/AAPL250117C00175000/" TargetMode="External"/><Relationship Id="rId10" Type="http://schemas.openxmlformats.org/officeDocument/2006/relationships/hyperlink" Target="https://finance.yahoo.com/quote/AAPL/options/?straddle=false&amp;strike=210&amp;type=all" TargetMode="External"/><Relationship Id="rId52" Type="http://schemas.openxmlformats.org/officeDocument/2006/relationships/hyperlink" Target="https://finance.yahoo.com/quote/AAPL/options/?straddle=false&amp;strike=195&amp;type=all" TargetMode="External"/><Relationship Id="rId94" Type="http://schemas.openxmlformats.org/officeDocument/2006/relationships/hyperlink" Target="https://finance.yahoo.com/quote/AAPL/options/?straddle=false&amp;strike=175&amp;type=all" TargetMode="External"/><Relationship Id="rId148" Type="http://schemas.openxmlformats.org/officeDocument/2006/relationships/hyperlink" Target="https://finance.yahoo.com/quote/AAPL/options/?straddle=false&amp;strike=310&amp;type=all" TargetMode="External"/><Relationship Id="rId355" Type="http://schemas.openxmlformats.org/officeDocument/2006/relationships/hyperlink" Target="https://finance.yahoo.com/quote/AAPL250620P00050000/" TargetMode="External"/><Relationship Id="rId397" Type="http://schemas.openxmlformats.org/officeDocument/2006/relationships/hyperlink" Target="https://finance.yahoo.com/quote/AAPL250620P00155000/" TargetMode="External"/><Relationship Id="rId520" Type="http://schemas.openxmlformats.org/officeDocument/2006/relationships/hyperlink" Target="https://finance.yahoo.com/quote/AAPL/options/?straddle=false&amp;strike=235&amp;type=all" TargetMode="External"/><Relationship Id="rId562" Type="http://schemas.openxmlformats.org/officeDocument/2006/relationships/hyperlink" Target="https://finance.yahoo.com/quote/AAPL/options/?straddle=false&amp;strike=340&amp;type=all" TargetMode="External"/><Relationship Id="rId215" Type="http://schemas.openxmlformats.org/officeDocument/2006/relationships/hyperlink" Target="https://finance.yahoo.com/quote/AAPL250417P00245000/" TargetMode="External"/><Relationship Id="rId257" Type="http://schemas.openxmlformats.org/officeDocument/2006/relationships/hyperlink" Target="https://finance.yahoo.com/quote/AAPL250620C00095000/" TargetMode="External"/><Relationship Id="rId422" Type="http://schemas.openxmlformats.org/officeDocument/2006/relationships/hyperlink" Target="https://finance.yahoo.com/quote/AAPL/options/?straddle=false&amp;strike=215&amp;type=all" TargetMode="External"/><Relationship Id="rId464" Type="http://schemas.openxmlformats.org/officeDocument/2006/relationships/hyperlink" Target="https://finance.yahoo.com/quote/AAPL/options/?straddle=false&amp;strike=95&amp;type=all" TargetMode="External"/><Relationship Id="rId299" Type="http://schemas.openxmlformats.org/officeDocument/2006/relationships/hyperlink" Target="https://finance.yahoo.com/quote/AAPL250620C00200000/" TargetMode="External"/><Relationship Id="rId63" Type="http://schemas.openxmlformats.org/officeDocument/2006/relationships/hyperlink" Target="https://finance.yahoo.com/quote/AAPL241206P00225000/" TargetMode="External"/><Relationship Id="rId159" Type="http://schemas.openxmlformats.org/officeDocument/2006/relationships/hyperlink" Target="https://finance.yahoo.com/quote/AAPL250417C00340000/" TargetMode="External"/><Relationship Id="rId366" Type="http://schemas.openxmlformats.org/officeDocument/2006/relationships/hyperlink" Target="https://finance.yahoo.com/quote/AAPL/options/?straddle=false&amp;strike=75&amp;type=all" TargetMode="External"/><Relationship Id="rId573" Type="http://schemas.openxmlformats.org/officeDocument/2006/relationships/hyperlink" Target="https://finance.yahoo.com/quote/AAPL250117C00370000/" TargetMode="External"/><Relationship Id="rId226" Type="http://schemas.openxmlformats.org/officeDocument/2006/relationships/hyperlink" Target="https://finance.yahoo.com/quote/AAPL/options/?straddle=false&amp;strike=270&amp;type=all" TargetMode="External"/><Relationship Id="rId433" Type="http://schemas.openxmlformats.org/officeDocument/2006/relationships/hyperlink" Target="https://finance.yahoo.com/quote/AAPL250117C00020000/" TargetMode="External"/><Relationship Id="rId74" Type="http://schemas.openxmlformats.org/officeDocument/2006/relationships/hyperlink" Target="https://finance.yahoo.com/quote/AAPL/options/?straddle=false&amp;strike=115&amp;type=all" TargetMode="External"/><Relationship Id="rId377" Type="http://schemas.openxmlformats.org/officeDocument/2006/relationships/hyperlink" Target="https://finance.yahoo.com/quote/AAPL250620P00105000/" TargetMode="External"/><Relationship Id="rId500" Type="http://schemas.openxmlformats.org/officeDocument/2006/relationships/hyperlink" Target="https://finance.yahoo.com/quote/AAPL/options/?straddle=false&amp;strike=185&amp;type=all" TargetMode="External"/><Relationship Id="rId5" Type="http://schemas.openxmlformats.org/officeDocument/2006/relationships/hyperlink" Target="https://finance.yahoo.com/quote/AAPL241206C00200000/" TargetMode="External"/><Relationship Id="rId237" Type="http://schemas.openxmlformats.org/officeDocument/2006/relationships/hyperlink" Target="https://finance.yahoo.com/quote/AAPL250620C00045000/" TargetMode="External"/><Relationship Id="rId444" Type="http://schemas.openxmlformats.org/officeDocument/2006/relationships/hyperlink" Target="https://finance.yahoo.com/quote/AAPL/options/?straddle=false&amp;strike=45&amp;type=all" TargetMode="External"/><Relationship Id="rId290" Type="http://schemas.openxmlformats.org/officeDocument/2006/relationships/hyperlink" Target="https://finance.yahoo.com/quote/AAPL/options/?straddle=false&amp;strike=175&amp;type=all" TargetMode="External"/><Relationship Id="rId304" Type="http://schemas.openxmlformats.org/officeDocument/2006/relationships/hyperlink" Target="https://finance.yahoo.com/quote/AAPL/options/?straddle=false&amp;strike=210&amp;type=all" TargetMode="External"/><Relationship Id="rId388" Type="http://schemas.openxmlformats.org/officeDocument/2006/relationships/hyperlink" Target="https://finance.yahoo.com/quote/AAPL/options/?straddle=false&amp;strike=130&amp;type=all" TargetMode="External"/><Relationship Id="rId511" Type="http://schemas.openxmlformats.org/officeDocument/2006/relationships/hyperlink" Target="https://finance.yahoo.com/quote/AAPL250117C00215000/" TargetMode="External"/><Relationship Id="rId85" Type="http://schemas.openxmlformats.org/officeDocument/2006/relationships/hyperlink" Target="https://finance.yahoo.com/quote/AAPL250417C00155000/" TargetMode="External"/><Relationship Id="rId150" Type="http://schemas.openxmlformats.org/officeDocument/2006/relationships/hyperlink" Target="https://finance.yahoo.com/quote/AAPL/options/?straddle=false&amp;strike=315&amp;type=all" TargetMode="External"/><Relationship Id="rId248" Type="http://schemas.openxmlformats.org/officeDocument/2006/relationships/hyperlink" Target="https://finance.yahoo.com/quote/AAPL/options/?straddle=false&amp;strike=70&amp;type=all" TargetMode="External"/><Relationship Id="rId455" Type="http://schemas.openxmlformats.org/officeDocument/2006/relationships/hyperlink" Target="https://finance.yahoo.com/quote/AAPL250117C00075000/" TargetMode="External"/><Relationship Id="rId12" Type="http://schemas.openxmlformats.org/officeDocument/2006/relationships/hyperlink" Target="https://finance.yahoo.com/quote/AAPL/options/?straddle=false&amp;strike=215&amp;type=all" TargetMode="External"/><Relationship Id="rId108" Type="http://schemas.openxmlformats.org/officeDocument/2006/relationships/hyperlink" Target="https://finance.yahoo.com/quote/AAPL/options/?straddle=false&amp;strike=210&amp;type=all" TargetMode="External"/><Relationship Id="rId315" Type="http://schemas.openxmlformats.org/officeDocument/2006/relationships/hyperlink" Target="https://finance.yahoo.com/quote/AAPL250620C00240000/" TargetMode="External"/><Relationship Id="rId522" Type="http://schemas.openxmlformats.org/officeDocument/2006/relationships/hyperlink" Target="https://finance.yahoo.com/quote/AAPL/options/?straddle=false&amp;strike=240&amp;type=all" TargetMode="External"/><Relationship Id="rId96" Type="http://schemas.openxmlformats.org/officeDocument/2006/relationships/hyperlink" Target="https://finance.yahoo.com/quote/AAPL/options/?straddle=false&amp;strike=180&amp;type=all" TargetMode="External"/><Relationship Id="rId161" Type="http://schemas.openxmlformats.org/officeDocument/2006/relationships/hyperlink" Target="https://finance.yahoo.com/quote/AAPL250417P00110000/" TargetMode="External"/><Relationship Id="rId399" Type="http://schemas.openxmlformats.org/officeDocument/2006/relationships/hyperlink" Target="https://finance.yahoo.com/quote/AAPL250620P00160000/" TargetMode="External"/><Relationship Id="rId259" Type="http://schemas.openxmlformats.org/officeDocument/2006/relationships/hyperlink" Target="https://finance.yahoo.com/quote/AAPL250620C00100000/" TargetMode="External"/><Relationship Id="rId466" Type="http://schemas.openxmlformats.org/officeDocument/2006/relationships/hyperlink" Target="https://finance.yahoo.com/quote/AAPL/options/?straddle=false&amp;strike=100&amp;type=all" TargetMode="External"/><Relationship Id="rId23" Type="http://schemas.openxmlformats.org/officeDocument/2006/relationships/hyperlink" Target="https://finance.yahoo.com/quote/AAPL241206C00245000/" TargetMode="External"/><Relationship Id="rId119" Type="http://schemas.openxmlformats.org/officeDocument/2006/relationships/hyperlink" Target="https://finance.yahoo.com/quote/AAPL250417C00240000/" TargetMode="External"/><Relationship Id="rId326" Type="http://schemas.openxmlformats.org/officeDocument/2006/relationships/hyperlink" Target="https://finance.yahoo.com/quote/AAPL/options/?straddle=false&amp;strike=280&amp;type=all" TargetMode="External"/><Relationship Id="rId533" Type="http://schemas.openxmlformats.org/officeDocument/2006/relationships/hyperlink" Target="https://finance.yahoo.com/quote/AAPL250117C00270000/" TargetMode="External"/><Relationship Id="rId172" Type="http://schemas.openxmlformats.org/officeDocument/2006/relationships/hyperlink" Target="https://finance.yahoo.com/quote/AAPL/options/?straddle=false&amp;strike=135&amp;type=all" TargetMode="External"/><Relationship Id="rId477" Type="http://schemas.openxmlformats.org/officeDocument/2006/relationships/hyperlink" Target="https://finance.yahoo.com/quote/AAPL250117C00130000/" TargetMode="External"/><Relationship Id="rId337" Type="http://schemas.openxmlformats.org/officeDocument/2006/relationships/hyperlink" Target="https://finance.yahoo.com/quote/AAPL250620C00340000/" TargetMode="External"/></Relationships>
</file>

<file path=xl/worksheets/_rels/sheet23.xml.rels><?xml version="1.0" encoding="UTF-8" standalone="yes"?>
<Relationships xmlns="http://schemas.openxmlformats.org/package/2006/relationships"><Relationship Id="rId13" Type="http://schemas.openxmlformats.org/officeDocument/2006/relationships/hyperlink" Target="https://finance.yahoo.com/quote/AAPL/options/?straddle=false&amp;strike=255&amp;type=all" TargetMode="External"/><Relationship Id="rId18" Type="http://schemas.openxmlformats.org/officeDocument/2006/relationships/hyperlink" Target="https://finance.yahoo.com/quote/AAPL/options/?straddle=false&amp;strike=250&amp;type=all" TargetMode="External"/><Relationship Id="rId26" Type="http://schemas.openxmlformats.org/officeDocument/2006/relationships/hyperlink" Target="https://finance.yahoo.com/quote/AAPL/options/?straddle=false&amp;strike=200&amp;type=all" TargetMode="External"/><Relationship Id="rId39" Type="http://schemas.openxmlformats.org/officeDocument/2006/relationships/hyperlink" Target="https://finance.yahoo.com/quote/AAPL/options/?straddle=false&amp;strike=220&amp;type=all" TargetMode="External"/><Relationship Id="rId21" Type="http://schemas.openxmlformats.org/officeDocument/2006/relationships/hyperlink" Target="https://finance.yahoo.com/quote/AAPL/options/?straddle=false&amp;strike=225&amp;type=all" TargetMode="External"/><Relationship Id="rId34" Type="http://schemas.openxmlformats.org/officeDocument/2006/relationships/hyperlink" Target="https://finance.yahoo.com/quote/AAPL/options/?straddle=false&amp;strike=195&amp;type=all" TargetMode="External"/><Relationship Id="rId42" Type="http://schemas.openxmlformats.org/officeDocument/2006/relationships/hyperlink" Target="https://finance.yahoo.com/quote/AAPL/options/?straddle=false&amp;strike=235&amp;type=all" TargetMode="External"/><Relationship Id="rId7" Type="http://schemas.openxmlformats.org/officeDocument/2006/relationships/hyperlink" Target="https://finance.yahoo.com/quote/AAPL/options/?straddle=false&amp;strike=225&amp;type=all" TargetMode="External"/><Relationship Id="rId2" Type="http://schemas.openxmlformats.org/officeDocument/2006/relationships/hyperlink" Target="https://finance.yahoo.com/quote/AAPL/options/?straddle=false&amp;strike=200&amp;type=all" TargetMode="External"/><Relationship Id="rId16" Type="http://schemas.openxmlformats.org/officeDocument/2006/relationships/hyperlink" Target="https://finance.yahoo.com/quote/AAPL/options/?straddle=false&amp;strike=240&amp;type=all" TargetMode="External"/><Relationship Id="rId29" Type="http://schemas.openxmlformats.org/officeDocument/2006/relationships/hyperlink" Target="https://finance.yahoo.com/quote/AAPL/options/?straddle=false&amp;strike=240&amp;type=all" TargetMode="External"/><Relationship Id="rId1" Type="http://schemas.openxmlformats.org/officeDocument/2006/relationships/hyperlink" Target="https://finance.yahoo.com/quote/AAPL/options/?straddle=false&amp;strike=190&amp;type=all" TargetMode="External"/><Relationship Id="rId6" Type="http://schemas.openxmlformats.org/officeDocument/2006/relationships/hyperlink" Target="https://finance.yahoo.com/quote/AAPL/options/?straddle=false&amp;strike=220&amp;type=all" TargetMode="External"/><Relationship Id="rId11" Type="http://schemas.openxmlformats.org/officeDocument/2006/relationships/hyperlink" Target="https://finance.yahoo.com/quote/AAPL/options/?straddle=false&amp;strike=245&amp;type=all" TargetMode="External"/><Relationship Id="rId24" Type="http://schemas.openxmlformats.org/officeDocument/2006/relationships/hyperlink" Target="https://finance.yahoo.com/quote/AAPL/options/?straddle=false&amp;strike=210&amp;type=all" TargetMode="External"/><Relationship Id="rId32" Type="http://schemas.openxmlformats.org/officeDocument/2006/relationships/hyperlink" Target="https://finance.yahoo.com/quote/AAPL/options/?straddle=false&amp;strike=255&amp;type=all" TargetMode="External"/><Relationship Id="rId37" Type="http://schemas.openxmlformats.org/officeDocument/2006/relationships/hyperlink" Target="https://finance.yahoo.com/quote/AAPL/options/?straddle=false&amp;strike=210&amp;type=all" TargetMode="External"/><Relationship Id="rId40" Type="http://schemas.openxmlformats.org/officeDocument/2006/relationships/hyperlink" Target="https://finance.yahoo.com/quote/AAPL/options/?straddle=false&amp;strike=225&amp;type=all" TargetMode="External"/><Relationship Id="rId45" Type="http://schemas.openxmlformats.org/officeDocument/2006/relationships/hyperlink" Target="https://finance.yahoo.com/quote/AAPL/options/?straddle=false&amp;strike=250&amp;type=all" TargetMode="External"/><Relationship Id="rId5" Type="http://schemas.openxmlformats.org/officeDocument/2006/relationships/hyperlink" Target="https://finance.yahoo.com/quote/AAPL/options/?straddle=false&amp;strike=215&amp;type=all" TargetMode="External"/><Relationship Id="rId15" Type="http://schemas.openxmlformats.org/officeDocument/2006/relationships/hyperlink" Target="https://finance.yahoo.com/quote/AAPL/options/?straddle=false&amp;strike=235&amp;type=all" TargetMode="External"/><Relationship Id="rId23" Type="http://schemas.openxmlformats.org/officeDocument/2006/relationships/hyperlink" Target="https://finance.yahoo.com/quote/AAPL/options/?straddle=false&amp;strike=215&amp;type=all" TargetMode="External"/><Relationship Id="rId28" Type="http://schemas.openxmlformats.org/officeDocument/2006/relationships/hyperlink" Target="https://finance.yahoo.com/quote/AAPL/options/?straddle=false&amp;strike=235&amp;type=all" TargetMode="External"/><Relationship Id="rId36" Type="http://schemas.openxmlformats.org/officeDocument/2006/relationships/hyperlink" Target="https://finance.yahoo.com/quote/AAPL/options/?straddle=false&amp;strike=205&amp;type=all" TargetMode="External"/><Relationship Id="rId10" Type="http://schemas.openxmlformats.org/officeDocument/2006/relationships/hyperlink" Target="https://finance.yahoo.com/quote/AAPL/options/?straddle=false&amp;strike=240&amp;type=all" TargetMode="External"/><Relationship Id="rId19" Type="http://schemas.openxmlformats.org/officeDocument/2006/relationships/hyperlink" Target="https://finance.yahoo.com/quote/AAPL/options/?straddle=false&amp;strike=255&amp;type=all" TargetMode="External"/><Relationship Id="rId31" Type="http://schemas.openxmlformats.org/officeDocument/2006/relationships/hyperlink" Target="https://finance.yahoo.com/quote/AAPL/options/?straddle=false&amp;strike=250&amp;type=all" TargetMode="External"/><Relationship Id="rId44" Type="http://schemas.openxmlformats.org/officeDocument/2006/relationships/hyperlink" Target="https://finance.yahoo.com/quote/AAPL/options/?straddle=false&amp;strike=245&amp;type=all" TargetMode="External"/><Relationship Id="rId4" Type="http://schemas.openxmlformats.org/officeDocument/2006/relationships/hyperlink" Target="https://finance.yahoo.com/quote/AAPL/options/?straddle=false&amp;strike=210&amp;type=all" TargetMode="External"/><Relationship Id="rId9" Type="http://schemas.openxmlformats.org/officeDocument/2006/relationships/hyperlink" Target="https://finance.yahoo.com/quote/AAPL/options/?straddle=false&amp;strike=235&amp;type=all" TargetMode="External"/><Relationship Id="rId14" Type="http://schemas.openxmlformats.org/officeDocument/2006/relationships/hyperlink" Target="https://finance.yahoo.com/quote/AAPL/options/?straddle=false&amp;strike=230&amp;type=all" TargetMode="External"/><Relationship Id="rId22" Type="http://schemas.openxmlformats.org/officeDocument/2006/relationships/hyperlink" Target="https://finance.yahoo.com/quote/AAPL/options/?straddle=false&amp;strike=220&amp;type=all" TargetMode="External"/><Relationship Id="rId27" Type="http://schemas.openxmlformats.org/officeDocument/2006/relationships/hyperlink" Target="https://finance.yahoo.com/quote/AAPL/options/?straddle=false&amp;strike=230&amp;type=all" TargetMode="External"/><Relationship Id="rId30" Type="http://schemas.openxmlformats.org/officeDocument/2006/relationships/hyperlink" Target="https://finance.yahoo.com/quote/AAPL/options/?straddle=false&amp;strike=245&amp;type=all" TargetMode="External"/><Relationship Id="rId35" Type="http://schemas.openxmlformats.org/officeDocument/2006/relationships/hyperlink" Target="https://finance.yahoo.com/quote/AAPL/options/?straddle=false&amp;strike=200&amp;type=all" TargetMode="External"/><Relationship Id="rId43" Type="http://schemas.openxmlformats.org/officeDocument/2006/relationships/hyperlink" Target="https://finance.yahoo.com/quote/AAPL/options/?straddle=false&amp;strike=240&amp;type=all" TargetMode="External"/><Relationship Id="rId8" Type="http://schemas.openxmlformats.org/officeDocument/2006/relationships/hyperlink" Target="https://finance.yahoo.com/quote/AAPL/options/?straddle=false&amp;strike=230&amp;type=all" TargetMode="External"/><Relationship Id="rId3" Type="http://schemas.openxmlformats.org/officeDocument/2006/relationships/hyperlink" Target="https://finance.yahoo.com/quote/AAPL/options/?straddle=false&amp;strike=205&amp;type=all" TargetMode="External"/><Relationship Id="rId12" Type="http://schemas.openxmlformats.org/officeDocument/2006/relationships/hyperlink" Target="https://finance.yahoo.com/quote/AAPL/options/?straddle=false&amp;strike=250&amp;type=all" TargetMode="External"/><Relationship Id="rId17" Type="http://schemas.openxmlformats.org/officeDocument/2006/relationships/hyperlink" Target="https://finance.yahoo.com/quote/AAPL/options/?straddle=false&amp;strike=245&amp;type=all" TargetMode="External"/><Relationship Id="rId25" Type="http://schemas.openxmlformats.org/officeDocument/2006/relationships/hyperlink" Target="https://finance.yahoo.com/quote/AAPL/options/?straddle=false&amp;strike=205&amp;type=all" TargetMode="External"/><Relationship Id="rId33" Type="http://schemas.openxmlformats.org/officeDocument/2006/relationships/hyperlink" Target="https://finance.yahoo.com/quote/AAPL/options/?straddle=false&amp;strike=190&amp;type=all" TargetMode="External"/><Relationship Id="rId38" Type="http://schemas.openxmlformats.org/officeDocument/2006/relationships/hyperlink" Target="https://finance.yahoo.com/quote/AAPL/options/?straddle=false&amp;strike=215&amp;type=all" TargetMode="External"/><Relationship Id="rId46" Type="http://schemas.openxmlformats.org/officeDocument/2006/relationships/drawing" Target="../drawings/drawing23.xml"/><Relationship Id="rId20" Type="http://schemas.openxmlformats.org/officeDocument/2006/relationships/hyperlink" Target="https://finance.yahoo.com/quote/AAPL/options/?straddle=false&amp;strike=260&amp;type=all" TargetMode="External"/><Relationship Id="rId41" Type="http://schemas.openxmlformats.org/officeDocument/2006/relationships/hyperlink" Target="https://finance.yahoo.com/quote/AAPL/options/?straddle=false&amp;strike=230&amp;type=all"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hyperlink" Target="https://colab.research.google.com/drive/1FG8jQRDRCm7tg3C3tnQ1XdfEWmLFOp0P?usp=sharing" TargetMode="External"/><Relationship Id="rId1" Type="http://schemas.openxmlformats.org/officeDocument/2006/relationships/hyperlink" Target="https://colab.research.google.com/drive/1C4d0teI4XhaK25313wF82uI74gFW5aTX?usp=sharing" TargetMode="External"/><Relationship Id="rId5" Type="http://schemas.openxmlformats.org/officeDocument/2006/relationships/ctrlProp" Target="../ctrlProps/ctrlProp15.xml"/><Relationship Id="rId4" Type="http://schemas.openxmlformats.org/officeDocument/2006/relationships/vmlDrawing" Target="../drawings/vmlDrawing10.v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hyperlink" Target="https://colab.research.google.com/drive/1OSx3hhm9cPGd5k8eV0zQbHJi-u14nMpU?usp=sharing" TargetMode="Externa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35.xml"/><Relationship Id="rId1" Type="http://schemas.openxmlformats.org/officeDocument/2006/relationships/hyperlink" Target="https://colab.research.google.com/drive/1X9JHSmMSLxQ4fNceoZJT9aeONL6E0wqS?usp=sharing" TargetMode="Externa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43775-5205-4AD7-837B-7321F8DB6C83}">
  <sheetPr codeName="Sheet21">
    <tabColor rgb="FFFFCCCC"/>
  </sheetPr>
  <dimension ref="A1"/>
  <sheetViews>
    <sheetView tabSelected="1" workbookViewId="0">
      <selection activeCell="G15" sqref="G15"/>
    </sheetView>
  </sheetViews>
  <sheetFormatPr defaultRowHeight="14.5"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Macro2i">
                <anchor moveWithCells="1" sizeWithCells="1">
                  <from>
                    <xdr:col>3</xdr:col>
                    <xdr:colOff>603250</xdr:colOff>
                    <xdr:row>3</xdr:row>
                    <xdr:rowOff>6350</xdr:rowOff>
                  </from>
                  <to>
                    <xdr:col>6</xdr:col>
                    <xdr:colOff>12700</xdr:colOff>
                    <xdr:row>5</xdr:row>
                    <xdr:rowOff>31750</xdr:rowOff>
                  </to>
                </anchor>
              </controlPr>
            </control>
          </mc:Choice>
        </mc:AlternateContent>
        <mc:AlternateContent xmlns:mc="http://schemas.openxmlformats.org/markup-compatibility/2006">
          <mc:Choice Requires="x14">
            <control shapeId="25602" r:id="rId4" name="Button 2">
              <controlPr defaultSize="0" print="0" autoFill="0" autoPict="0" macro="[0]!Macro2ii">
                <anchor moveWithCells="1" sizeWithCells="1">
                  <from>
                    <xdr:col>7</xdr:col>
                    <xdr:colOff>19050</xdr:colOff>
                    <xdr:row>3</xdr:row>
                    <xdr:rowOff>38100</xdr:rowOff>
                  </from>
                  <to>
                    <xdr:col>9</xdr:col>
                    <xdr:colOff>38100</xdr:colOff>
                    <xdr:row>5</xdr:row>
                    <xdr:rowOff>63500</xdr:rowOff>
                  </to>
                </anchor>
              </controlPr>
            </control>
          </mc:Choice>
        </mc:AlternateContent>
        <mc:AlternateContent xmlns:mc="http://schemas.openxmlformats.org/markup-compatibility/2006">
          <mc:Choice Requires="x14">
            <control shapeId="25603" r:id="rId5" name="Button 3">
              <controlPr defaultSize="0" print="0" autoFill="0" autoPict="0" macro="[0]!Macro2iii">
                <anchor moveWithCells="1" sizeWithCells="1">
                  <from>
                    <xdr:col>10</xdr:col>
                    <xdr:colOff>12700</xdr:colOff>
                    <xdr:row>3</xdr:row>
                    <xdr:rowOff>25400</xdr:rowOff>
                  </from>
                  <to>
                    <xdr:col>11</xdr:col>
                    <xdr:colOff>596900</xdr:colOff>
                    <xdr:row>5</xdr:row>
                    <xdr:rowOff>82550</xdr:rowOff>
                  </to>
                </anchor>
              </controlPr>
            </control>
          </mc:Choice>
        </mc:AlternateContent>
        <mc:AlternateContent xmlns:mc="http://schemas.openxmlformats.org/markup-compatibility/2006">
          <mc:Choice Requires="x14">
            <control shapeId="25604" r:id="rId6" name="Button 4">
              <controlPr defaultSize="0" print="0" autoFill="0" autoPict="0" macro="[0]!Macroback">
                <anchor moveWithCells="1" sizeWithCells="1">
                  <from>
                    <xdr:col>7</xdr:col>
                    <xdr:colOff>25400</xdr:colOff>
                    <xdr:row>7</xdr:row>
                    <xdr:rowOff>12700</xdr:rowOff>
                  </from>
                  <to>
                    <xdr:col>10</xdr:col>
                    <xdr:colOff>0</xdr:colOff>
                    <xdr:row>9</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3032A-4E41-4C54-8F3D-FD65512953E3}">
  <sheetPr codeName="Sheet1">
    <tabColor rgb="FFFFCCCC"/>
  </sheetPr>
  <dimension ref="B2:Q47"/>
  <sheetViews>
    <sheetView workbookViewId="0">
      <selection activeCell="A2" sqref="A2"/>
    </sheetView>
  </sheetViews>
  <sheetFormatPr defaultRowHeight="14.5" x14ac:dyDescent="0.35"/>
  <cols>
    <col min="1" max="1" width="9.54296875" customWidth="1"/>
    <col min="2" max="2" width="10.90625" customWidth="1"/>
    <col min="4" max="4" width="10.08984375" customWidth="1"/>
    <col min="7" max="7" width="10" customWidth="1"/>
    <col min="10" max="10" width="9.7265625" customWidth="1"/>
    <col min="11" max="11" width="7.7265625" customWidth="1"/>
    <col min="12" max="12" width="9.90625" customWidth="1"/>
  </cols>
  <sheetData>
    <row r="2" spans="2:17" ht="15" thickBot="1" x14ac:dyDescent="0.4">
      <c r="N2" s="231" t="s">
        <v>8</v>
      </c>
      <c r="O2" s="232"/>
      <c r="P2" s="232"/>
      <c r="Q2" s="232"/>
    </row>
    <row r="3" spans="2:17" x14ac:dyDescent="0.35">
      <c r="B3" t="s">
        <v>15</v>
      </c>
      <c r="C3" s="26"/>
      <c r="D3" s="27" t="s">
        <v>6</v>
      </c>
      <c r="E3" s="28" t="s">
        <v>7</v>
      </c>
      <c r="N3" s="232"/>
      <c r="O3" s="232"/>
      <c r="P3" s="232"/>
      <c r="Q3" s="232"/>
    </row>
    <row r="4" spans="2:17" x14ac:dyDescent="0.35">
      <c r="C4" s="24" t="s">
        <v>0</v>
      </c>
      <c r="D4" s="12">
        <v>100</v>
      </c>
      <c r="E4" s="53">
        <v>100</v>
      </c>
    </row>
    <row r="5" spans="2:17" x14ac:dyDescent="0.35">
      <c r="C5" s="24" t="s">
        <v>1</v>
      </c>
      <c r="D5" s="12">
        <v>100</v>
      </c>
      <c r="E5" s="53">
        <v>100</v>
      </c>
    </row>
    <row r="6" spans="2:17" x14ac:dyDescent="0.35">
      <c r="C6" s="24" t="s">
        <v>2</v>
      </c>
      <c r="D6" s="12">
        <v>0.01</v>
      </c>
      <c r="E6" s="53">
        <v>0.01</v>
      </c>
    </row>
    <row r="7" spans="2:17" x14ac:dyDescent="0.35">
      <c r="C7" s="24" t="s">
        <v>3</v>
      </c>
      <c r="D7" s="12">
        <v>0.2</v>
      </c>
      <c r="E7" s="53">
        <v>0.2</v>
      </c>
    </row>
    <row r="8" spans="2:17" x14ac:dyDescent="0.35">
      <c r="C8" s="24" t="s">
        <v>4</v>
      </c>
      <c r="D8" s="12">
        <v>0</v>
      </c>
      <c r="E8" s="53">
        <v>0</v>
      </c>
    </row>
    <row r="9" spans="2:17" x14ac:dyDescent="0.35">
      <c r="C9" s="24" t="s">
        <v>5</v>
      </c>
      <c r="D9" s="12">
        <v>3</v>
      </c>
      <c r="E9" s="53">
        <v>3</v>
      </c>
    </row>
    <row r="10" spans="2:17" ht="15" thickBot="1" x14ac:dyDescent="0.4">
      <c r="C10" s="31" t="s">
        <v>9</v>
      </c>
      <c r="D10" s="32">
        <f>Black_Scholes_Call(D4,D5,D6,D7,D8,D9)</f>
        <v>15.075760936614984</v>
      </c>
      <c r="E10" s="33">
        <f>Black_Scholes_put(E4,E5,E6,E7,E8,E9)</f>
        <v>12.120314291465803</v>
      </c>
    </row>
    <row r="14" spans="2:17" x14ac:dyDescent="0.35">
      <c r="D14" s="1"/>
    </row>
    <row r="15" spans="2:17" x14ac:dyDescent="0.35">
      <c r="B15" s="22" t="s">
        <v>18</v>
      </c>
      <c r="C15" s="21"/>
      <c r="L15" s="23" t="s">
        <v>19</v>
      </c>
      <c r="M15" s="21" t="s">
        <v>7</v>
      </c>
    </row>
    <row r="16" spans="2:17" x14ac:dyDescent="0.35">
      <c r="B16" s="17"/>
      <c r="C16" s="34">
        <f>D10</f>
        <v>15.075760936614984</v>
      </c>
      <c r="L16" s="8"/>
      <c r="M16" s="34">
        <f>E10</f>
        <v>12.120314291465803</v>
      </c>
    </row>
    <row r="17" spans="2:13" x14ac:dyDescent="0.35">
      <c r="B17" s="17">
        <v>10</v>
      </c>
      <c r="C17" s="18">
        <f t="dataTable" ref="C17:C36" dt2D="0" dtr="0" r1="D4"/>
        <v>4.1688790187003176E-11</v>
      </c>
      <c r="L17" s="8">
        <v>10</v>
      </c>
      <c r="M17" s="9">
        <f t="dataTable" ref="M17:M36" dt2D="0" dtr="0" r1="E4"/>
        <v>87.044553354892514</v>
      </c>
    </row>
    <row r="18" spans="2:13" x14ac:dyDescent="0.35">
      <c r="B18" s="17">
        <v>20</v>
      </c>
      <c r="C18" s="18">
        <v>7.7979874881688518E-6</v>
      </c>
      <c r="L18" s="8">
        <v>20</v>
      </c>
      <c r="M18" s="9">
        <v>77.044561152838298</v>
      </c>
    </row>
    <row r="19" spans="2:13" x14ac:dyDescent="0.35">
      <c r="B19" s="17">
        <v>30</v>
      </c>
      <c r="C19" s="18">
        <v>1.6683542880950794E-3</v>
      </c>
      <c r="L19" s="8">
        <v>30</v>
      </c>
      <c r="M19" s="9">
        <v>67.046221709138933</v>
      </c>
    </row>
    <row r="20" spans="2:13" x14ac:dyDescent="0.35">
      <c r="B20" s="17">
        <v>40</v>
      </c>
      <c r="C20" s="18">
        <v>3.5581885722011264E-2</v>
      </c>
      <c r="L20" s="8">
        <v>40</v>
      </c>
      <c r="M20" s="9">
        <v>57.08013524057283</v>
      </c>
    </row>
    <row r="21" spans="2:13" x14ac:dyDescent="0.35">
      <c r="B21" s="17">
        <v>50</v>
      </c>
      <c r="C21" s="18">
        <v>0.25399145815541879</v>
      </c>
      <c r="L21" s="8">
        <v>50</v>
      </c>
      <c r="M21" s="9">
        <v>47.298544813006245</v>
      </c>
    </row>
    <row r="22" spans="2:13" x14ac:dyDescent="0.35">
      <c r="B22" s="17">
        <v>60</v>
      </c>
      <c r="C22" s="18">
        <v>0.98463486335617389</v>
      </c>
      <c r="L22" s="8">
        <v>60</v>
      </c>
      <c r="M22" s="9">
        <v>38.029188218206997</v>
      </c>
    </row>
    <row r="23" spans="2:13" x14ac:dyDescent="0.35">
      <c r="B23" s="17">
        <v>70</v>
      </c>
      <c r="C23" s="18">
        <v>2.6236494340253564</v>
      </c>
      <c r="L23" s="8">
        <v>70</v>
      </c>
      <c r="M23" s="9">
        <v>29.668202788876179</v>
      </c>
    </row>
    <row r="24" spans="2:13" x14ac:dyDescent="0.35">
      <c r="B24" s="17">
        <v>80</v>
      </c>
      <c r="C24" s="18">
        <v>5.4695105911263582</v>
      </c>
      <c r="L24" s="8">
        <v>80</v>
      </c>
      <c r="M24" s="9">
        <v>22.514063945977171</v>
      </c>
    </row>
    <row r="25" spans="2:13" x14ac:dyDescent="0.35">
      <c r="B25" s="17">
        <v>90</v>
      </c>
      <c r="C25" s="18">
        <v>9.6378752962655838</v>
      </c>
      <c r="L25" s="8">
        <v>90</v>
      </c>
      <c r="M25" s="9">
        <v>16.682428651116403</v>
      </c>
    </row>
    <row r="26" spans="2:13" x14ac:dyDescent="0.35">
      <c r="B26" s="17">
        <v>100</v>
      </c>
      <c r="C26" s="18">
        <v>15.075760936614984</v>
      </c>
      <c r="L26" s="8">
        <v>100</v>
      </c>
      <c r="M26" s="9">
        <v>12.120314291465803</v>
      </c>
    </row>
    <row r="27" spans="2:13" x14ac:dyDescent="0.35">
      <c r="B27" s="17">
        <v>110</v>
      </c>
      <c r="C27" s="18">
        <v>21.62374235413597</v>
      </c>
      <c r="L27" s="8">
        <v>110</v>
      </c>
      <c r="M27" s="9">
        <v>8.6682957089867898</v>
      </c>
    </row>
    <row r="28" spans="2:13" x14ac:dyDescent="0.35">
      <c r="B28" s="17">
        <v>120</v>
      </c>
      <c r="C28" s="18">
        <v>29.079464118384848</v>
      </c>
      <c r="L28" s="8">
        <v>120</v>
      </c>
      <c r="M28" s="9">
        <v>6.1240174732356714</v>
      </c>
    </row>
    <row r="29" spans="2:13" x14ac:dyDescent="0.35">
      <c r="B29" s="17">
        <v>130</v>
      </c>
      <c r="C29" s="18">
        <v>37.242037644355804</v>
      </c>
      <c r="L29" s="8">
        <v>130</v>
      </c>
      <c r="M29" s="9">
        <v>4.2865909992066165</v>
      </c>
    </row>
    <row r="30" spans="2:13" x14ac:dyDescent="0.35">
      <c r="B30" s="17">
        <v>140</v>
      </c>
      <c r="C30" s="18">
        <v>45.935558284153501</v>
      </c>
      <c r="L30" s="8">
        <v>140</v>
      </c>
      <c r="M30" s="9">
        <v>2.9801116390043134</v>
      </c>
    </row>
    <row r="31" spans="2:13" x14ac:dyDescent="0.35">
      <c r="B31" s="17">
        <v>150</v>
      </c>
      <c r="C31" s="18">
        <v>55.017390477566749</v>
      </c>
      <c r="L31" s="8">
        <v>150</v>
      </c>
      <c r="M31" s="9">
        <v>2.0619438324175849</v>
      </c>
    </row>
    <row r="32" spans="2:13" x14ac:dyDescent="0.35">
      <c r="B32" s="17">
        <v>160</v>
      </c>
      <c r="C32" s="18">
        <v>64.377644607261345</v>
      </c>
      <c r="L32" s="8">
        <v>160</v>
      </c>
      <c r="M32" s="9">
        <v>1.4221979621121541</v>
      </c>
    </row>
    <row r="33" spans="2:13" x14ac:dyDescent="0.35">
      <c r="B33" s="17">
        <v>170</v>
      </c>
      <c r="C33" s="18">
        <v>73.934623876313083</v>
      </c>
      <c r="L33" s="8">
        <v>170</v>
      </c>
      <c r="M33" s="9">
        <v>0.9791772311638951</v>
      </c>
    </row>
    <row r="34" spans="2:13" x14ac:dyDescent="0.35">
      <c r="B34" s="17">
        <v>180</v>
      </c>
      <c r="C34" s="18">
        <v>83.629118162405547</v>
      </c>
      <c r="L34" s="8">
        <v>180</v>
      </c>
      <c r="M34" s="9">
        <v>0.6736715172563672</v>
      </c>
    </row>
    <row r="35" spans="2:13" x14ac:dyDescent="0.35">
      <c r="B35" s="17">
        <v>190</v>
      </c>
      <c r="C35" s="18">
        <v>93.418997543138261</v>
      </c>
      <c r="L35" s="8">
        <v>190</v>
      </c>
      <c r="M35" s="9">
        <v>0.46355089798907967</v>
      </c>
    </row>
    <row r="36" spans="2:13" x14ac:dyDescent="0.35">
      <c r="B36" s="19">
        <v>200</v>
      </c>
      <c r="C36" s="20">
        <v>103.27468271379831</v>
      </c>
      <c r="L36" s="10">
        <v>200</v>
      </c>
      <c r="M36" s="11">
        <v>0.31923606864914911</v>
      </c>
    </row>
    <row r="40" spans="2:13" x14ac:dyDescent="0.35">
      <c r="B40" t="s">
        <v>12</v>
      </c>
      <c r="C40" t="s">
        <v>20</v>
      </c>
    </row>
    <row r="41" spans="2:13" x14ac:dyDescent="0.35">
      <c r="C41" s="2" t="s">
        <v>10</v>
      </c>
    </row>
    <row r="43" spans="2:13" x14ac:dyDescent="0.35">
      <c r="B43" s="230" t="s">
        <v>13</v>
      </c>
    </row>
    <row r="44" spans="2:13" x14ac:dyDescent="0.35">
      <c r="B44" s="230"/>
      <c r="C44" t="s">
        <v>22</v>
      </c>
    </row>
    <row r="45" spans="2:13" x14ac:dyDescent="0.35">
      <c r="B45" s="230"/>
      <c r="C45" s="2" t="s">
        <v>11</v>
      </c>
    </row>
    <row r="46" spans="2:13" x14ac:dyDescent="0.35">
      <c r="B46" s="230"/>
      <c r="C46" t="s">
        <v>21</v>
      </c>
    </row>
    <row r="47" spans="2:13" x14ac:dyDescent="0.35">
      <c r="C47" s="2" t="s">
        <v>14</v>
      </c>
    </row>
  </sheetData>
  <mergeCells count="2">
    <mergeCell ref="B43:B46"/>
    <mergeCell ref="N2:Q3"/>
  </mergeCells>
  <hyperlinks>
    <hyperlink ref="C41" r:id="rId1" xr:uid="{4BD9052F-DE4D-48B6-BEEF-68B815EF4684}"/>
    <hyperlink ref="C47" r:id="rId2" xr:uid="{FCF86462-10BF-4C6E-99CB-CC8916659D7A}"/>
    <hyperlink ref="C45" r:id="rId3" xr:uid="{D775D389-EADE-42E9-B461-AAE693C7C6B4}"/>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Macro22">
                <anchor moveWithCells="1" sizeWithCells="1">
                  <from>
                    <xdr:col>0</xdr:col>
                    <xdr:colOff>120650</xdr:colOff>
                    <xdr:row>4</xdr:row>
                    <xdr:rowOff>0</xdr:rowOff>
                  </from>
                  <to>
                    <xdr:col>1</xdr:col>
                    <xdr:colOff>381000</xdr:colOff>
                    <xdr:row>8</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945E5-5912-4F31-ABA7-268532C40554}">
  <sheetPr codeName="Sheet2">
    <tabColor rgb="FFFFCCCC"/>
  </sheetPr>
  <dimension ref="B3:C3"/>
  <sheetViews>
    <sheetView workbookViewId="0">
      <selection activeCell="C3" sqref="C3"/>
    </sheetView>
  </sheetViews>
  <sheetFormatPr defaultRowHeight="14.5" x14ac:dyDescent="0.35"/>
  <sheetData>
    <row r="3" spans="2:3" x14ac:dyDescent="0.35">
      <c r="B3" t="s">
        <v>16</v>
      </c>
      <c r="C3" s="2" t="s">
        <v>17</v>
      </c>
    </row>
  </sheetData>
  <hyperlinks>
    <hyperlink ref="C3" r:id="rId1" xr:uid="{4F9B9330-62A7-471D-8C20-34D7282805C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12">
                <anchor moveWithCells="1" sizeWithCells="1">
                  <from>
                    <xdr:col>15</xdr:col>
                    <xdr:colOff>558800</xdr:colOff>
                    <xdr:row>1</xdr:row>
                    <xdr:rowOff>31750</xdr:rowOff>
                  </from>
                  <to>
                    <xdr:col>17</xdr:col>
                    <xdr:colOff>558800</xdr:colOff>
                    <xdr:row>6</xdr:row>
                    <xdr:rowOff>69850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C1C9B-8D32-46E5-9111-189FF46A965D}">
  <sheetPr codeName="Sheet22">
    <tabColor rgb="FFFFCCCC"/>
  </sheetPr>
  <dimension ref="F3:K5"/>
  <sheetViews>
    <sheetView zoomScale="87" zoomScaleNormal="87" workbookViewId="0">
      <selection activeCell="F3" sqref="F3:K5"/>
    </sheetView>
  </sheetViews>
  <sheetFormatPr defaultRowHeight="14.5" x14ac:dyDescent="0.35"/>
  <sheetData>
    <row r="3" spans="6:11" x14ac:dyDescent="0.35">
      <c r="F3" s="233" t="s">
        <v>570</v>
      </c>
      <c r="G3" s="230"/>
      <c r="H3" s="230"/>
      <c r="I3" s="230"/>
      <c r="J3" s="230"/>
      <c r="K3" s="230"/>
    </row>
    <row r="4" spans="6:11" x14ac:dyDescent="0.35">
      <c r="F4" s="230"/>
      <c r="G4" s="230"/>
      <c r="H4" s="230"/>
      <c r="I4" s="230"/>
      <c r="J4" s="230"/>
      <c r="K4" s="230"/>
    </row>
    <row r="5" spans="6:11" x14ac:dyDescent="0.35">
      <c r="F5" s="230"/>
      <c r="G5" s="230"/>
      <c r="H5" s="230"/>
      <c r="I5" s="230"/>
      <c r="J5" s="230"/>
      <c r="K5" s="230"/>
    </row>
  </sheetData>
  <mergeCells count="1">
    <mergeCell ref="F3:K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38" r:id="rId3" name="Button 14">
              <controlPr defaultSize="0" print="0" autoFill="0" autoPict="0" macro="[0]!Macro8">
                <anchor moveWithCells="1" sizeWithCells="1">
                  <from>
                    <xdr:col>11</xdr:col>
                    <xdr:colOff>44450</xdr:colOff>
                    <xdr:row>19</xdr:row>
                    <xdr:rowOff>6350</xdr:rowOff>
                  </from>
                  <to>
                    <xdr:col>13</xdr:col>
                    <xdr:colOff>603250</xdr:colOff>
                    <xdr:row>23</xdr:row>
                    <xdr:rowOff>0</xdr:rowOff>
                  </to>
                </anchor>
              </controlPr>
            </control>
          </mc:Choice>
        </mc:AlternateContent>
        <mc:AlternateContent xmlns:mc="http://schemas.openxmlformats.org/markup-compatibility/2006">
          <mc:Choice Requires="x14">
            <control shapeId="26639" r:id="rId4" name="Button 15">
              <controlPr defaultSize="0" print="0" autoFill="0" autoPict="0" macro="[0]!Macro9">
                <anchor moveWithCells="1" sizeWithCells="1">
                  <from>
                    <xdr:col>2</xdr:col>
                    <xdr:colOff>0</xdr:colOff>
                    <xdr:row>19</xdr:row>
                    <xdr:rowOff>19050</xdr:rowOff>
                  </from>
                  <to>
                    <xdr:col>4</xdr:col>
                    <xdr:colOff>603250</xdr:colOff>
                    <xdr:row>22</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85FA3-2A5C-4F2F-8C70-45989DA1D785}">
  <sheetPr codeName="Sheet3">
    <tabColor rgb="FFFFCCCC"/>
  </sheetPr>
  <dimension ref="B1:O37"/>
  <sheetViews>
    <sheetView topLeftCell="B7" workbookViewId="0">
      <selection activeCell="F6" sqref="F6"/>
    </sheetView>
  </sheetViews>
  <sheetFormatPr defaultRowHeight="14.5" x14ac:dyDescent="0.35"/>
  <cols>
    <col min="3" max="3" width="8.453125" customWidth="1"/>
    <col min="4" max="4" width="10.7265625" customWidth="1"/>
    <col min="5" max="5" width="9.7265625" customWidth="1"/>
  </cols>
  <sheetData>
    <row r="1" spans="2:15" x14ac:dyDescent="0.35">
      <c r="D1" t="s">
        <v>571</v>
      </c>
    </row>
    <row r="2" spans="2:15" ht="14.5" customHeight="1" thickBot="1" x14ac:dyDescent="0.7">
      <c r="E2" s="50"/>
      <c r="H2" s="234" t="s">
        <v>23</v>
      </c>
      <c r="I2" s="235"/>
      <c r="J2" s="235"/>
      <c r="K2" s="235"/>
      <c r="L2" s="235"/>
      <c r="M2" s="235"/>
      <c r="N2" s="235"/>
      <c r="O2" s="236"/>
    </row>
    <row r="3" spans="2:15" x14ac:dyDescent="0.35">
      <c r="C3" s="26"/>
      <c r="D3" s="27" t="s">
        <v>24</v>
      </c>
      <c r="E3" s="28" t="s">
        <v>7</v>
      </c>
      <c r="H3" s="237"/>
      <c r="I3" s="238"/>
      <c r="J3" s="238"/>
      <c r="K3" s="238"/>
      <c r="L3" s="238"/>
      <c r="M3" s="238"/>
      <c r="N3" s="238"/>
      <c r="O3" s="239"/>
    </row>
    <row r="4" spans="2:15" x14ac:dyDescent="0.35">
      <c r="C4" s="13" t="s">
        <v>0</v>
      </c>
      <c r="D4" s="12">
        <v>100</v>
      </c>
      <c r="E4" s="14">
        <v>100</v>
      </c>
    </row>
    <row r="5" spans="2:15" x14ac:dyDescent="0.35">
      <c r="C5" s="29" t="s">
        <v>1</v>
      </c>
      <c r="D5" s="25">
        <v>100</v>
      </c>
      <c r="E5" s="30">
        <v>100</v>
      </c>
    </row>
    <row r="6" spans="2:15" x14ac:dyDescent="0.35">
      <c r="C6" s="29" t="s">
        <v>2</v>
      </c>
      <c r="D6" s="25">
        <v>0.01</v>
      </c>
      <c r="E6" s="30">
        <v>0.01</v>
      </c>
    </row>
    <row r="7" spans="2:15" x14ac:dyDescent="0.35">
      <c r="C7" s="29" t="s">
        <v>3</v>
      </c>
      <c r="D7" s="25">
        <v>0.2</v>
      </c>
      <c r="E7" s="30">
        <v>0.2</v>
      </c>
    </row>
    <row r="8" spans="2:15" x14ac:dyDescent="0.35">
      <c r="C8" s="29" t="s">
        <v>4</v>
      </c>
      <c r="D8" s="25">
        <v>0</v>
      </c>
      <c r="E8" s="30">
        <v>0</v>
      </c>
    </row>
    <row r="9" spans="2:15" x14ac:dyDescent="0.35">
      <c r="C9" s="29" t="s">
        <v>5</v>
      </c>
      <c r="D9" s="25">
        <v>3</v>
      </c>
      <c r="E9" s="30">
        <v>3</v>
      </c>
    </row>
    <row r="10" spans="2:15" ht="15" thickBot="1" x14ac:dyDescent="0.4">
      <c r="C10" s="51"/>
      <c r="D10" s="35">
        <f>Black_Scholes_Call(D4,D5,D6,D7,D8,D9)</f>
        <v>15.075760936614984</v>
      </c>
      <c r="E10" s="52">
        <f>Black_Scholes_put(E4,E5,E6,E7,E8,E9)</f>
        <v>12.120314291465803</v>
      </c>
    </row>
    <row r="16" spans="2:15" x14ac:dyDescent="0.35">
      <c r="B16" s="15" t="s">
        <v>18</v>
      </c>
      <c r="C16" s="16"/>
      <c r="E16" s="6" t="s">
        <v>19</v>
      </c>
      <c r="F16" s="7" t="s">
        <v>7</v>
      </c>
    </row>
    <row r="17" spans="2:12" x14ac:dyDescent="0.35">
      <c r="B17" s="17"/>
      <c r="C17" s="34">
        <f>D10</f>
        <v>15.075760936614984</v>
      </c>
      <c r="E17" s="8"/>
      <c r="F17" s="34">
        <f>E10</f>
        <v>12.120314291465803</v>
      </c>
    </row>
    <row r="18" spans="2:12" x14ac:dyDescent="0.35">
      <c r="B18" s="17">
        <v>10</v>
      </c>
      <c r="C18" s="18">
        <f t="dataTable" ref="C18:C37" dt2D="0" dtr="0" r1="D4"/>
        <v>4.1688790187003176E-11</v>
      </c>
      <c r="E18" s="8">
        <v>10</v>
      </c>
      <c r="F18" s="9">
        <f t="dataTable" ref="F18:F37" dt2D="0" dtr="0" r1="E4"/>
        <v>87.044553354892514</v>
      </c>
    </row>
    <row r="19" spans="2:12" x14ac:dyDescent="0.35">
      <c r="B19" s="17">
        <v>20</v>
      </c>
      <c r="C19" s="18">
        <v>7.7979874881688518E-6</v>
      </c>
      <c r="E19" s="8">
        <v>20</v>
      </c>
      <c r="F19" s="9">
        <v>77.044561152838298</v>
      </c>
    </row>
    <row r="20" spans="2:12" x14ac:dyDescent="0.35">
      <c r="B20" s="17">
        <v>30</v>
      </c>
      <c r="C20" s="18">
        <v>1.6683542880950794E-3</v>
      </c>
      <c r="E20" s="8">
        <v>30</v>
      </c>
      <c r="F20" s="9">
        <v>67.046221709138933</v>
      </c>
    </row>
    <row r="21" spans="2:12" x14ac:dyDescent="0.35">
      <c r="B21" s="17">
        <v>40</v>
      </c>
      <c r="C21" s="18">
        <v>3.5581885722011264E-2</v>
      </c>
      <c r="E21" s="8">
        <v>40</v>
      </c>
      <c r="F21" s="9">
        <v>57.08013524057283</v>
      </c>
    </row>
    <row r="22" spans="2:12" x14ac:dyDescent="0.35">
      <c r="B22" s="17">
        <v>50</v>
      </c>
      <c r="C22" s="18">
        <v>0.25399145815541879</v>
      </c>
      <c r="E22" s="8">
        <v>50</v>
      </c>
      <c r="F22" s="9">
        <v>47.298544813006245</v>
      </c>
    </row>
    <row r="23" spans="2:12" x14ac:dyDescent="0.35">
      <c r="B23" s="17">
        <v>60</v>
      </c>
      <c r="C23" s="18">
        <v>0.98463486335617389</v>
      </c>
      <c r="E23" s="8">
        <v>60</v>
      </c>
      <c r="F23" s="9">
        <v>38.029188218206997</v>
      </c>
    </row>
    <row r="24" spans="2:12" x14ac:dyDescent="0.35">
      <c r="B24" s="17">
        <v>70</v>
      </c>
      <c r="C24" s="18">
        <v>2.6236494340253564</v>
      </c>
      <c r="E24" s="8">
        <v>70</v>
      </c>
      <c r="F24" s="9">
        <v>29.668202788876179</v>
      </c>
    </row>
    <row r="25" spans="2:12" x14ac:dyDescent="0.35">
      <c r="B25" s="17">
        <v>80</v>
      </c>
      <c r="C25" s="18">
        <v>5.4695105911263582</v>
      </c>
      <c r="E25" s="8">
        <v>80</v>
      </c>
      <c r="F25" s="9">
        <v>22.514063945977171</v>
      </c>
    </row>
    <row r="26" spans="2:12" x14ac:dyDescent="0.35">
      <c r="B26" s="17">
        <v>90</v>
      </c>
      <c r="C26" s="18">
        <v>9.6378752962655838</v>
      </c>
      <c r="E26" s="8">
        <v>90</v>
      </c>
      <c r="F26" s="9">
        <v>16.682428651116403</v>
      </c>
    </row>
    <row r="27" spans="2:12" x14ac:dyDescent="0.35">
      <c r="B27" s="17">
        <v>100</v>
      </c>
      <c r="C27" s="18">
        <v>15.075760936614984</v>
      </c>
      <c r="E27" s="8">
        <v>100</v>
      </c>
      <c r="F27" s="9">
        <v>12.120314291465803</v>
      </c>
    </row>
    <row r="28" spans="2:12" x14ac:dyDescent="0.35">
      <c r="B28" s="17">
        <v>110</v>
      </c>
      <c r="C28" s="18">
        <v>21.62374235413597</v>
      </c>
      <c r="E28" s="8">
        <v>110</v>
      </c>
      <c r="F28" s="9">
        <v>8.6682957089867898</v>
      </c>
    </row>
    <row r="29" spans="2:12" x14ac:dyDescent="0.35">
      <c r="B29" s="17">
        <v>120</v>
      </c>
      <c r="C29" s="18">
        <v>29.079464118384848</v>
      </c>
      <c r="E29" s="8">
        <v>120</v>
      </c>
      <c r="F29" s="9">
        <v>6.1240174732356714</v>
      </c>
    </row>
    <row r="30" spans="2:12" ht="14.5" customHeight="1" x14ac:dyDescent="0.65">
      <c r="B30" s="17">
        <v>130</v>
      </c>
      <c r="C30" s="18">
        <v>37.242037644355804</v>
      </c>
      <c r="E30" s="8">
        <v>130</v>
      </c>
      <c r="F30" s="9">
        <v>4.2865909992066165</v>
      </c>
      <c r="G30" s="3"/>
      <c r="H30" s="3"/>
      <c r="I30" s="3"/>
      <c r="J30" s="3"/>
      <c r="K30" s="3"/>
      <c r="L30" s="3"/>
    </row>
    <row r="31" spans="2:12" ht="14.5" customHeight="1" x14ac:dyDescent="0.65">
      <c r="B31" s="17">
        <v>140</v>
      </c>
      <c r="C31" s="18">
        <v>45.935558284153501</v>
      </c>
      <c r="E31" s="8">
        <v>140</v>
      </c>
      <c r="F31" s="9">
        <v>2.9801116390043134</v>
      </c>
      <c r="G31" s="3"/>
      <c r="H31" s="3"/>
      <c r="I31" s="3"/>
      <c r="J31" s="3"/>
      <c r="K31" s="3"/>
      <c r="L31" s="3"/>
    </row>
    <row r="32" spans="2:12" x14ac:dyDescent="0.35">
      <c r="B32" s="17">
        <v>150</v>
      </c>
      <c r="C32" s="18">
        <v>55.017390477566749</v>
      </c>
      <c r="E32" s="8">
        <v>150</v>
      </c>
      <c r="F32" s="9">
        <v>2.0619438324175849</v>
      </c>
    </row>
    <row r="33" spans="2:6" x14ac:dyDescent="0.35">
      <c r="B33" s="17">
        <v>160</v>
      </c>
      <c r="C33" s="18">
        <v>64.377644607261345</v>
      </c>
      <c r="E33" s="8">
        <v>160</v>
      </c>
      <c r="F33" s="9">
        <v>1.4221979621121541</v>
      </c>
    </row>
    <row r="34" spans="2:6" x14ac:dyDescent="0.35">
      <c r="B34" s="17">
        <v>170</v>
      </c>
      <c r="C34" s="18">
        <v>73.934623876313083</v>
      </c>
      <c r="E34" s="8">
        <v>170</v>
      </c>
      <c r="F34" s="9">
        <v>0.9791772311638951</v>
      </c>
    </row>
    <row r="35" spans="2:6" x14ac:dyDescent="0.35">
      <c r="B35" s="17">
        <v>180</v>
      </c>
      <c r="C35" s="18">
        <v>83.629118162405547</v>
      </c>
      <c r="E35" s="8">
        <v>180</v>
      </c>
      <c r="F35" s="9">
        <v>0.6736715172563672</v>
      </c>
    </row>
    <row r="36" spans="2:6" x14ac:dyDescent="0.35">
      <c r="B36" s="17">
        <v>190</v>
      </c>
      <c r="C36" s="18">
        <v>93.418997543138261</v>
      </c>
      <c r="E36" s="8">
        <v>190</v>
      </c>
      <c r="F36" s="9">
        <v>0.46355089798907967</v>
      </c>
    </row>
    <row r="37" spans="2:6" x14ac:dyDescent="0.35">
      <c r="B37" s="19">
        <v>200</v>
      </c>
      <c r="C37" s="20">
        <v>103.27468271379831</v>
      </c>
      <c r="E37" s="10">
        <v>200</v>
      </c>
      <c r="F37" s="11">
        <v>0.31923606864914911</v>
      </c>
    </row>
  </sheetData>
  <mergeCells count="1">
    <mergeCell ref="H2:O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Macro10">
                <anchor moveWithCells="1" sizeWithCells="1">
                  <from>
                    <xdr:col>16</xdr:col>
                    <xdr:colOff>19050</xdr:colOff>
                    <xdr:row>2</xdr:row>
                    <xdr:rowOff>12700</xdr:rowOff>
                  </from>
                  <to>
                    <xdr:col>18</xdr:col>
                    <xdr:colOff>146050</xdr:colOff>
                    <xdr:row>5</xdr:row>
                    <xdr:rowOff>120650</xdr:rowOff>
                  </to>
                </anchor>
              </controlPr>
            </control>
          </mc:Choice>
        </mc:AlternateContent>
        <mc:AlternateContent xmlns:mc="http://schemas.openxmlformats.org/markup-compatibility/2006">
          <mc:Choice Requires="x14">
            <control shapeId="30722" r:id="rId4" name="Button 2">
              <controlPr defaultSize="0" print="0" autoFill="0" autoPict="0" macro="[0]!Macro11">
                <anchor moveWithCells="1" sizeWithCells="1">
                  <from>
                    <xdr:col>15</xdr:col>
                    <xdr:colOff>603250</xdr:colOff>
                    <xdr:row>8</xdr:row>
                    <xdr:rowOff>31750</xdr:rowOff>
                  </from>
                  <to>
                    <xdr:col>18</xdr:col>
                    <xdr:colOff>76200</xdr:colOff>
                    <xdr:row>11</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BBE54-BD2B-4CE6-B9C5-A43DB966599B}">
  <sheetPr codeName="Sheet5">
    <tabColor rgb="FFFFCCCC"/>
  </sheetPr>
  <dimension ref="C1:Q34"/>
  <sheetViews>
    <sheetView topLeftCell="D12" workbookViewId="0">
      <selection activeCell="R17" sqref="R17"/>
    </sheetView>
  </sheetViews>
  <sheetFormatPr defaultRowHeight="14.5" x14ac:dyDescent="0.35"/>
  <cols>
    <col min="3" max="3" width="10.08984375" customWidth="1"/>
    <col min="6" max="6" width="10.26953125" customWidth="1"/>
  </cols>
  <sheetData>
    <row r="1" spans="3:17" ht="14.5" customHeight="1" x14ac:dyDescent="0.35"/>
    <row r="2" spans="3:17" ht="18" customHeight="1" thickBot="1" x14ac:dyDescent="0.4">
      <c r="H2" s="234" t="s">
        <v>36</v>
      </c>
      <c r="I2" s="235"/>
      <c r="J2" s="235"/>
      <c r="K2" s="235"/>
      <c r="L2" s="235"/>
      <c r="M2" s="235"/>
      <c r="N2" s="235"/>
      <c r="O2" s="236"/>
      <c r="P2" s="1"/>
      <c r="Q2" s="1"/>
    </row>
    <row r="3" spans="3:17" x14ac:dyDescent="0.35">
      <c r="C3" s="26"/>
      <c r="D3" s="27" t="s">
        <v>6</v>
      </c>
      <c r="E3" s="28" t="s">
        <v>7</v>
      </c>
      <c r="H3" s="237"/>
      <c r="I3" s="238"/>
      <c r="J3" s="238"/>
      <c r="K3" s="238"/>
      <c r="L3" s="238"/>
      <c r="M3" s="238"/>
      <c r="N3" s="238"/>
      <c r="O3" s="239"/>
      <c r="P3" s="1"/>
      <c r="Q3" s="1"/>
    </row>
    <row r="4" spans="3:17" x14ac:dyDescent="0.35">
      <c r="C4" s="29" t="s">
        <v>0</v>
      </c>
      <c r="D4" s="25">
        <v>100</v>
      </c>
      <c r="E4" s="30">
        <v>100</v>
      </c>
    </row>
    <row r="5" spans="3:17" x14ac:dyDescent="0.35">
      <c r="C5" s="13" t="s">
        <v>1</v>
      </c>
      <c r="D5" s="12">
        <v>100</v>
      </c>
      <c r="E5" s="14">
        <v>100</v>
      </c>
    </row>
    <row r="6" spans="3:17" x14ac:dyDescent="0.35">
      <c r="C6" s="29" t="s">
        <v>2</v>
      </c>
      <c r="D6" s="25">
        <v>0.01</v>
      </c>
      <c r="E6" s="30">
        <v>0.01</v>
      </c>
    </row>
    <row r="7" spans="3:17" x14ac:dyDescent="0.35">
      <c r="C7" s="29" t="s">
        <v>3</v>
      </c>
      <c r="D7" s="25">
        <v>0.2</v>
      </c>
      <c r="E7" s="30">
        <v>0.2</v>
      </c>
    </row>
    <row r="8" spans="3:17" x14ac:dyDescent="0.35">
      <c r="C8" s="29" t="s">
        <v>4</v>
      </c>
      <c r="D8" s="25">
        <v>0</v>
      </c>
      <c r="E8" s="30">
        <v>0</v>
      </c>
    </row>
    <row r="9" spans="3:17" x14ac:dyDescent="0.35">
      <c r="C9" s="29" t="s">
        <v>5</v>
      </c>
      <c r="D9" s="25">
        <v>3</v>
      </c>
      <c r="E9" s="30">
        <v>3</v>
      </c>
    </row>
    <row r="10" spans="3:17" ht="15" thickBot="1" x14ac:dyDescent="0.4">
      <c r="C10" s="51"/>
      <c r="D10" s="35">
        <f>Black_Scholes_Call(D4,D5,D6,D7,D8,D9)</f>
        <v>15.075760936614984</v>
      </c>
      <c r="E10" s="52">
        <f>Black_Scholes_put(E4,E5,E6,E7,E8,E9)</f>
        <v>12.120314291465803</v>
      </c>
    </row>
    <row r="13" spans="3:17" x14ac:dyDescent="0.35">
      <c r="C13" s="15" t="s">
        <v>18</v>
      </c>
      <c r="D13" s="16" t="s">
        <v>6</v>
      </c>
      <c r="F13" s="15" t="s">
        <v>18</v>
      </c>
      <c r="G13" s="16" t="s">
        <v>7</v>
      </c>
    </row>
    <row r="14" spans="3:17" x14ac:dyDescent="0.35">
      <c r="C14" s="17"/>
      <c r="D14" s="34">
        <f>D10</f>
        <v>15.075760936614984</v>
      </c>
      <c r="F14" s="8"/>
      <c r="G14" s="34">
        <f>E10</f>
        <v>12.120314291465803</v>
      </c>
    </row>
    <row r="15" spans="3:17" x14ac:dyDescent="0.35">
      <c r="C15" s="17">
        <v>10</v>
      </c>
      <c r="D15" s="18">
        <f t="dataTable" ref="D15:D34" dt2D="0" dtr="0" r1="D5"/>
        <v>90.295544664527483</v>
      </c>
      <c r="F15" s="8">
        <v>10</v>
      </c>
      <c r="G15" s="9">
        <f t="dataTable" ref="G15:G34" dt2D="0" dtr="0" r1="E5"/>
        <v>1.2551900696238758E-11</v>
      </c>
    </row>
    <row r="16" spans="3:17" x14ac:dyDescent="0.35">
      <c r="C16" s="17">
        <v>20</v>
      </c>
      <c r="D16" s="18">
        <v>80.591092591622242</v>
      </c>
      <c r="F16" s="8">
        <v>20</v>
      </c>
      <c r="G16" s="9">
        <v>3.2625924002508059E-6</v>
      </c>
    </row>
    <row r="17" spans="3:7" x14ac:dyDescent="0.35">
      <c r="C17" s="17">
        <v>30</v>
      </c>
      <c r="D17" s="18">
        <v>70.887474743207662</v>
      </c>
      <c r="F17" s="8">
        <v>30</v>
      </c>
      <c r="G17" s="9">
        <v>8.4074966291461384E-4</v>
      </c>
    </row>
    <row r="18" spans="3:7" x14ac:dyDescent="0.35">
      <c r="C18" s="17">
        <v>40</v>
      </c>
      <c r="D18" s="18">
        <v>61.202535219230597</v>
      </c>
      <c r="F18" s="8">
        <v>40</v>
      </c>
      <c r="G18" s="9">
        <v>2.035656117092341E-2</v>
      </c>
    </row>
    <row r="19" spans="3:7" x14ac:dyDescent="0.35">
      <c r="C19" s="17">
        <v>50</v>
      </c>
      <c r="D19" s="18">
        <v>51.637341356899157</v>
      </c>
      <c r="F19" s="8">
        <v>50</v>
      </c>
      <c r="G19" s="9">
        <v>0.15961803432457455</v>
      </c>
    </row>
    <row r="20" spans="3:7" x14ac:dyDescent="0.35">
      <c r="C20" s="17">
        <v>60</v>
      </c>
      <c r="D20" s="18">
        <v>42.438696554777167</v>
      </c>
      <c r="F20" s="8">
        <v>60</v>
      </c>
      <c r="G20" s="9">
        <v>0.66542856768765191</v>
      </c>
    </row>
    <row r="21" spans="3:7" x14ac:dyDescent="0.35">
      <c r="C21" s="17">
        <v>70</v>
      </c>
      <c r="D21" s="18">
        <v>33.947293214119604</v>
      </c>
      <c r="F21" s="8">
        <v>70</v>
      </c>
      <c r="G21" s="9">
        <v>1.8784805625151666</v>
      </c>
    </row>
    <row r="22" spans="3:7" x14ac:dyDescent="0.35">
      <c r="C22" s="17">
        <v>80</v>
      </c>
      <c r="D22" s="18">
        <v>26.467302863621839</v>
      </c>
      <c r="F22" s="8">
        <v>80</v>
      </c>
      <c r="G22" s="9">
        <v>4.1029455475024861</v>
      </c>
    </row>
    <row r="23" spans="3:7" x14ac:dyDescent="0.35">
      <c r="C23" s="17">
        <v>90</v>
      </c>
      <c r="D23" s="18">
        <v>20.170021791008587</v>
      </c>
      <c r="F23" s="8">
        <v>90</v>
      </c>
      <c r="G23" s="9">
        <v>7.5101198103743272</v>
      </c>
    </row>
    <row r="24" spans="3:7" x14ac:dyDescent="0.35">
      <c r="C24" s="17">
        <v>100</v>
      </c>
      <c r="D24" s="18">
        <v>15.075760936614984</v>
      </c>
      <c r="F24" s="8">
        <v>100</v>
      </c>
      <c r="G24" s="9">
        <v>12.120314291465803</v>
      </c>
    </row>
    <row r="25" spans="3:7" x14ac:dyDescent="0.35">
      <c r="C25" s="17">
        <v>110</v>
      </c>
      <c r="D25" s="18">
        <v>11.089772024273124</v>
      </c>
      <c r="F25" s="8">
        <v>110</v>
      </c>
      <c r="G25" s="9">
        <v>17.838780714609037</v>
      </c>
    </row>
    <row r="26" spans="3:7" x14ac:dyDescent="0.35">
      <c r="C26" s="17">
        <v>120</v>
      </c>
      <c r="D26" s="18">
        <v>8.0540141045544864</v>
      </c>
      <c r="F26" s="8">
        <v>120</v>
      </c>
      <c r="G26" s="9">
        <v>24.507478130375453</v>
      </c>
    </row>
    <row r="27" spans="3:7" x14ac:dyDescent="0.35">
      <c r="C27" s="17">
        <v>130</v>
      </c>
      <c r="D27" s="18">
        <v>5.7910070083876661</v>
      </c>
      <c r="F27" s="8">
        <v>130</v>
      </c>
      <c r="G27" s="9">
        <v>31.948926369693723</v>
      </c>
    </row>
    <row r="28" spans="3:7" x14ac:dyDescent="0.35">
      <c r="C28" s="17">
        <v>140</v>
      </c>
      <c r="D28" s="18">
        <v>4.1321295035444372</v>
      </c>
      <c r="F28" s="8">
        <v>140</v>
      </c>
      <c r="G28" s="9">
        <v>39.99450420033557</v>
      </c>
    </row>
    <row r="29" spans="3:7" x14ac:dyDescent="0.35">
      <c r="C29" s="17">
        <v>150</v>
      </c>
      <c r="D29" s="18">
        <v>2.9317738620249845</v>
      </c>
      <c r="F29" s="8">
        <v>150</v>
      </c>
      <c r="G29" s="9">
        <v>48.498603894301198</v>
      </c>
    </row>
    <row r="30" spans="3:7" x14ac:dyDescent="0.35">
      <c r="C30" s="17">
        <v>160</v>
      </c>
      <c r="D30" s="18">
        <v>2.0717370828722217</v>
      </c>
      <c r="F30" s="8">
        <v>160</v>
      </c>
      <c r="G30" s="9">
        <v>57.343022450633526</v>
      </c>
    </row>
    <row r="31" spans="3:7" x14ac:dyDescent="0.35">
      <c r="C31" s="17">
        <v>170</v>
      </c>
      <c r="D31" s="18">
        <v>1.4600622738257698</v>
      </c>
      <c r="F31" s="8">
        <v>170</v>
      </c>
      <c r="G31" s="9">
        <v>66.435802977072157</v>
      </c>
    </row>
    <row r="32" spans="3:7" x14ac:dyDescent="0.35">
      <c r="C32" s="17">
        <v>180</v>
      </c>
      <c r="D32" s="18">
        <v>1.0273539750784124</v>
      </c>
      <c r="F32" s="8">
        <v>180</v>
      </c>
      <c r="G32" s="9">
        <v>75.707550013809893</v>
      </c>
    </row>
    <row r="33" spans="3:7" x14ac:dyDescent="0.35">
      <c r="C33" s="17">
        <v>190</v>
      </c>
      <c r="D33" s="18">
        <v>0.72239170203325997</v>
      </c>
      <c r="F33" s="8">
        <v>190</v>
      </c>
      <c r="G33" s="9">
        <v>85.107043076249838</v>
      </c>
    </row>
    <row r="34" spans="3:7" x14ac:dyDescent="0.35">
      <c r="C34" s="19">
        <v>200</v>
      </c>
      <c r="D34" s="20">
        <v>0.50798291631083758</v>
      </c>
      <c r="F34" s="10">
        <v>200</v>
      </c>
      <c r="G34" s="11">
        <v>94.59708962601249</v>
      </c>
    </row>
  </sheetData>
  <mergeCells count="1">
    <mergeCell ref="H2:O3"/>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EEFB6-754E-4D82-8865-201D81421A18}">
  <sheetPr codeName="Sheet4">
    <tabColor rgb="FFFFCCCC"/>
  </sheetPr>
  <dimension ref="B2:O35"/>
  <sheetViews>
    <sheetView topLeftCell="AJ10" workbookViewId="0">
      <selection activeCell="W12" sqref="W12"/>
    </sheetView>
  </sheetViews>
  <sheetFormatPr defaultRowHeight="14.5" x14ac:dyDescent="0.35"/>
  <cols>
    <col min="2" max="2" width="10.26953125" customWidth="1"/>
    <col min="5" max="5" width="10.7265625" customWidth="1"/>
  </cols>
  <sheetData>
    <row r="2" spans="2:15" ht="15" customHeight="1" thickBot="1" x14ac:dyDescent="0.4">
      <c r="H2" s="234" t="s">
        <v>35</v>
      </c>
      <c r="I2" s="235"/>
      <c r="J2" s="235"/>
      <c r="K2" s="235"/>
      <c r="L2" s="235"/>
      <c r="M2" s="235"/>
      <c r="N2" s="235"/>
      <c r="O2" s="236"/>
    </row>
    <row r="3" spans="2:15" x14ac:dyDescent="0.35">
      <c r="C3" s="26"/>
      <c r="D3" s="27" t="s">
        <v>6</v>
      </c>
      <c r="E3" s="28" t="s">
        <v>7</v>
      </c>
      <c r="H3" s="237"/>
      <c r="I3" s="238"/>
      <c r="J3" s="238"/>
      <c r="K3" s="238"/>
      <c r="L3" s="238"/>
      <c r="M3" s="238"/>
      <c r="N3" s="238"/>
      <c r="O3" s="239"/>
    </row>
    <row r="4" spans="2:15" x14ac:dyDescent="0.35">
      <c r="C4" s="29" t="s">
        <v>0</v>
      </c>
      <c r="D4" s="25">
        <v>100</v>
      </c>
      <c r="E4" s="30">
        <v>100</v>
      </c>
    </row>
    <row r="5" spans="2:15" x14ac:dyDescent="0.35">
      <c r="C5" s="29" t="s">
        <v>1</v>
      </c>
      <c r="D5" s="25">
        <v>100</v>
      </c>
      <c r="E5" s="30">
        <v>100</v>
      </c>
    </row>
    <row r="6" spans="2:15" x14ac:dyDescent="0.35">
      <c r="C6" s="13" t="s">
        <v>2</v>
      </c>
      <c r="D6" s="12">
        <v>0.01</v>
      </c>
      <c r="E6" s="14">
        <v>0.01</v>
      </c>
    </row>
    <row r="7" spans="2:15" x14ac:dyDescent="0.35">
      <c r="C7" s="29" t="s">
        <v>3</v>
      </c>
      <c r="D7" s="25">
        <v>0.2</v>
      </c>
      <c r="E7" s="30">
        <v>0.2</v>
      </c>
    </row>
    <row r="8" spans="2:15" x14ac:dyDescent="0.35">
      <c r="C8" s="29" t="s">
        <v>4</v>
      </c>
      <c r="D8" s="25">
        <v>0</v>
      </c>
      <c r="E8" s="30">
        <v>0</v>
      </c>
    </row>
    <row r="9" spans="2:15" x14ac:dyDescent="0.35">
      <c r="C9" s="29" t="s">
        <v>5</v>
      </c>
      <c r="D9" s="25">
        <v>3</v>
      </c>
      <c r="E9" s="30">
        <v>3</v>
      </c>
    </row>
    <row r="10" spans="2:15" ht="15" thickBot="1" x14ac:dyDescent="0.4">
      <c r="C10" s="31"/>
      <c r="D10" s="32">
        <f>Black_Scholes_Call(D4,D5,D6,D7,D8,D9)</f>
        <v>15.075760936614984</v>
      </c>
      <c r="E10" s="33">
        <f>Black_Scholes_put(E4,E5,E6,E7,E8,E9)</f>
        <v>12.120314291465803</v>
      </c>
    </row>
    <row r="14" spans="2:15" x14ac:dyDescent="0.35">
      <c r="B14" s="15" t="s">
        <v>18</v>
      </c>
      <c r="C14" s="16" t="s">
        <v>6</v>
      </c>
      <c r="E14" s="15" t="s">
        <v>18</v>
      </c>
      <c r="F14" s="16" t="s">
        <v>7</v>
      </c>
    </row>
    <row r="15" spans="2:15" x14ac:dyDescent="0.35">
      <c r="B15" s="17"/>
      <c r="C15" s="34">
        <f>D10</f>
        <v>15.075760936614984</v>
      </c>
      <c r="E15" s="8"/>
      <c r="F15" s="34">
        <f>E10</f>
        <v>12.120314291465803</v>
      </c>
    </row>
    <row r="16" spans="2:15" x14ac:dyDescent="0.35">
      <c r="B16" s="17">
        <v>0.01</v>
      </c>
      <c r="C16" s="18">
        <f t="dataTable" ref="C16:C35" dt2D="0" dtr="0" r1="D6"/>
        <v>15.075760936614984</v>
      </c>
      <c r="E16" s="8">
        <v>0.01</v>
      </c>
      <c r="F16" s="9">
        <f t="dataTable" ref="F16:F35" dt2D="0" dtr="0" r1="E6"/>
        <v>12.120314291465803</v>
      </c>
    </row>
    <row r="17" spans="2:6" x14ac:dyDescent="0.35">
      <c r="B17" s="17">
        <v>0.02</v>
      </c>
      <c r="C17" s="18">
        <v>16.460048843847375</v>
      </c>
      <c r="E17" s="8">
        <v>0.02</v>
      </c>
      <c r="F17" s="9">
        <v>10.63650220227224</v>
      </c>
    </row>
    <row r="18" spans="2:6" x14ac:dyDescent="0.35">
      <c r="B18" s="17">
        <v>0.03</v>
      </c>
      <c r="C18" s="18">
        <v>17.899527393116699</v>
      </c>
      <c r="E18" s="8">
        <v>0.03</v>
      </c>
      <c r="F18" s="9">
        <v>9.2926459202395151</v>
      </c>
    </row>
    <row r="19" spans="2:6" x14ac:dyDescent="0.35">
      <c r="B19" s="17">
        <v>0.04</v>
      </c>
      <c r="C19" s="18">
        <v>19.389378292512603</v>
      </c>
      <c r="E19" s="8">
        <v>0.04</v>
      </c>
      <c r="F19" s="9">
        <v>8.081421964228344</v>
      </c>
    </row>
    <row r="20" spans="2:6" x14ac:dyDescent="0.35">
      <c r="B20" s="17">
        <v>0.05</v>
      </c>
      <c r="C20" s="18">
        <v>20.924360952895213</v>
      </c>
      <c r="E20" s="8">
        <v>0.05</v>
      </c>
      <c r="F20" s="9">
        <v>6.9951585954009907</v>
      </c>
    </row>
    <row r="21" spans="2:6" x14ac:dyDescent="0.35">
      <c r="B21" s="17">
        <v>0.06</v>
      </c>
      <c r="C21" s="18">
        <v>22.498902637902411</v>
      </c>
      <c r="E21" s="8">
        <v>0.06</v>
      </c>
      <c r="F21" s="9">
        <v>6.025923779029597</v>
      </c>
    </row>
    <row r="22" spans="2:6" x14ac:dyDescent="0.35">
      <c r="B22" s="17">
        <v>7.0000000000000007E-2</v>
      </c>
      <c r="C22" s="18">
        <v>24.107193196932897</v>
      </c>
      <c r="E22" s="8">
        <v>7.0000000000000007E-2</v>
      </c>
      <c r="F22" s="9">
        <v>5.1656177939516148</v>
      </c>
    </row>
    <row r="23" spans="2:6" x14ac:dyDescent="0.35">
      <c r="B23" s="17">
        <v>0.08</v>
      </c>
      <c r="C23" s="18">
        <v>25.743281432355225</v>
      </c>
      <c r="E23" s="8">
        <v>0.08</v>
      </c>
      <c r="F23" s="9">
        <v>4.4060675390105573</v>
      </c>
    </row>
    <row r="24" spans="2:6" x14ac:dyDescent="0.35">
      <c r="B24" s="17">
        <v>0.09</v>
      </c>
      <c r="C24" s="18">
        <v>27.401170221971853</v>
      </c>
      <c r="E24" s="8">
        <v>0.09</v>
      </c>
      <c r="F24" s="9">
        <v>3.7391196556571629</v>
      </c>
    </row>
    <row r="25" spans="2:6" x14ac:dyDescent="0.35">
      <c r="B25" s="17">
        <v>0.1</v>
      </c>
      <c r="C25" s="18">
        <v>29.074907709159319</v>
      </c>
      <c r="E25" s="8">
        <v>0.1</v>
      </c>
      <c r="F25" s="9">
        <v>3.1567297773311154</v>
      </c>
    </row>
    <row r="26" spans="2:6" x14ac:dyDescent="0.35">
      <c r="B26" s="17">
        <v>0.11</v>
      </c>
      <c r="C26" s="18">
        <v>30.758672169986617</v>
      </c>
      <c r="E26" s="8">
        <v>0.11</v>
      </c>
      <c r="F26" s="9">
        <v>2.6510455131792252</v>
      </c>
    </row>
    <row r="27" spans="2:6" x14ac:dyDescent="0.35">
      <c r="B27" s="17">
        <v>0.12</v>
      </c>
      <c r="C27" s="18">
        <v>32.446848547726226</v>
      </c>
      <c r="E27" s="8">
        <v>0.12</v>
      </c>
      <c r="F27" s="9">
        <v>2.2144811548293397</v>
      </c>
    </row>
    <row r="28" spans="2:6" x14ac:dyDescent="0.35">
      <c r="B28" s="17">
        <v>0.13</v>
      </c>
      <c r="C28" s="18">
        <v>34.134095085800595</v>
      </c>
      <c r="E28" s="8">
        <v>0.13</v>
      </c>
      <c r="F28" s="9">
        <v>1.8397825356170596</v>
      </c>
    </row>
    <row r="29" spans="2:6" x14ac:dyDescent="0.35">
      <c r="B29" s="17">
        <v>0.14000000000000001</v>
      </c>
      <c r="C29" s="18">
        <v>35.815398964000074</v>
      </c>
      <c r="E29" s="8">
        <v>0.14000000000000001</v>
      </c>
      <c r="F29" s="9">
        <v>1.5200809455057502</v>
      </c>
    </row>
    <row r="30" spans="2:6" x14ac:dyDescent="0.35">
      <c r="B30" s="17">
        <v>0.15</v>
      </c>
      <c r="C30" s="18">
        <v>37.486120323597461</v>
      </c>
      <c r="E30" s="8">
        <v>0.15</v>
      </c>
      <c r="F30" s="9">
        <v>1.2489354857748021</v>
      </c>
    </row>
    <row r="31" spans="2:6" x14ac:dyDescent="0.35">
      <c r="B31" s="17">
        <v>0.16</v>
      </c>
      <c r="C31" s="18">
        <v>39.142024530416776</v>
      </c>
      <c r="E31" s="8">
        <v>0.16</v>
      </c>
      <c r="F31" s="9">
        <v>1.0203637110308632</v>
      </c>
    </row>
    <row r="32" spans="2:6" x14ac:dyDescent="0.35">
      <c r="B32" s="17">
        <v>0.17</v>
      </c>
      <c r="C32" s="18">
        <v>40.779302949854312</v>
      </c>
      <c r="E32" s="8">
        <v>0.17</v>
      </c>
      <c r="F32" s="9">
        <v>0.82886083108090514</v>
      </c>
    </row>
    <row r="33" spans="2:6" x14ac:dyDescent="0.35">
      <c r="B33" s="17">
        <v>0.18</v>
      </c>
      <c r="C33" s="18">
        <v>42.394582877394363</v>
      </c>
      <c r="E33" s="8">
        <v>0.18</v>
      </c>
      <c r="F33" s="9">
        <v>0.66940811479333817</v>
      </c>
    </row>
    <row r="34" spans="2:6" x14ac:dyDescent="0.35">
      <c r="B34" s="17">
        <v>0.19</v>
      </c>
      <c r="C34" s="18">
        <v>43.984927570274088</v>
      </c>
      <c r="E34" s="8">
        <v>0.19</v>
      </c>
      <c r="F34" s="9">
        <v>0.53747144022779558</v>
      </c>
    </row>
    <row r="35" spans="2:6" x14ac:dyDescent="0.35">
      <c r="B35" s="17">
        <v>0.2</v>
      </c>
      <c r="C35" s="20">
        <v>45.547827553688521</v>
      </c>
      <c r="E35" s="8">
        <v>0.2</v>
      </c>
      <c r="F35" s="11">
        <v>0.4289911630911587</v>
      </c>
    </row>
  </sheetData>
  <mergeCells count="1">
    <mergeCell ref="H2:O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516D4-E124-4E6A-9137-E63DD929DAFB}">
  <sheetPr codeName="Sheet6">
    <tabColor rgb="FFFFCCCC"/>
  </sheetPr>
  <dimension ref="B2:O34"/>
  <sheetViews>
    <sheetView topLeftCell="G7" workbookViewId="0">
      <selection activeCell="U20" sqref="U20"/>
    </sheetView>
  </sheetViews>
  <sheetFormatPr defaultRowHeight="14.5" x14ac:dyDescent="0.35"/>
  <cols>
    <col min="2" max="2" width="9.54296875" customWidth="1"/>
    <col min="5" max="5" width="9.90625" customWidth="1"/>
  </cols>
  <sheetData>
    <row r="2" spans="2:15" ht="15" thickBot="1" x14ac:dyDescent="0.4">
      <c r="H2" s="234" t="s">
        <v>26</v>
      </c>
      <c r="I2" s="235"/>
      <c r="J2" s="235"/>
      <c r="K2" s="235"/>
      <c r="L2" s="235"/>
      <c r="M2" s="235"/>
      <c r="N2" s="235"/>
      <c r="O2" s="236"/>
    </row>
    <row r="3" spans="2:15" x14ac:dyDescent="0.35">
      <c r="C3" s="26"/>
      <c r="D3" s="27" t="s">
        <v>6</v>
      </c>
      <c r="E3" s="28" t="s">
        <v>7</v>
      </c>
      <c r="H3" s="237"/>
      <c r="I3" s="238"/>
      <c r="J3" s="238"/>
      <c r="K3" s="238"/>
      <c r="L3" s="238"/>
      <c r="M3" s="238"/>
      <c r="N3" s="238"/>
      <c r="O3" s="239"/>
    </row>
    <row r="4" spans="2:15" x14ac:dyDescent="0.35">
      <c r="C4" s="29" t="s">
        <v>0</v>
      </c>
      <c r="D4" s="25">
        <v>100</v>
      </c>
      <c r="E4" s="30">
        <v>100</v>
      </c>
    </row>
    <row r="5" spans="2:15" x14ac:dyDescent="0.35">
      <c r="C5" s="29" t="s">
        <v>1</v>
      </c>
      <c r="D5" s="25">
        <v>100</v>
      </c>
      <c r="E5" s="30">
        <v>100</v>
      </c>
    </row>
    <row r="6" spans="2:15" x14ac:dyDescent="0.35">
      <c r="C6" s="29" t="s">
        <v>2</v>
      </c>
      <c r="D6" s="25">
        <v>0.01</v>
      </c>
      <c r="E6" s="30">
        <v>0.01</v>
      </c>
    </row>
    <row r="7" spans="2:15" x14ac:dyDescent="0.35">
      <c r="C7" s="13" t="s">
        <v>3</v>
      </c>
      <c r="D7" s="12">
        <v>0.2</v>
      </c>
      <c r="E7" s="14">
        <v>0.2</v>
      </c>
    </row>
    <row r="8" spans="2:15" x14ac:dyDescent="0.35">
      <c r="C8" s="29" t="s">
        <v>4</v>
      </c>
      <c r="D8" s="25">
        <v>0</v>
      </c>
      <c r="E8" s="30">
        <v>0</v>
      </c>
    </row>
    <row r="9" spans="2:15" x14ac:dyDescent="0.35">
      <c r="C9" s="29" t="s">
        <v>5</v>
      </c>
      <c r="D9" s="25">
        <v>3</v>
      </c>
      <c r="E9" s="30">
        <v>3</v>
      </c>
    </row>
    <row r="10" spans="2:15" ht="15" thickBot="1" x14ac:dyDescent="0.4">
      <c r="C10" s="31"/>
      <c r="D10" s="32">
        <f>Black_Scholes_Call(D4,D5,D6,D7,D8,D9)</f>
        <v>15.075760936614984</v>
      </c>
      <c r="E10" s="33">
        <f>Black_Scholes_put(E4,E5,E6,E7,E8,E9)</f>
        <v>12.120314291465803</v>
      </c>
    </row>
    <row r="13" spans="2:15" x14ac:dyDescent="0.35">
      <c r="B13" s="15" t="s">
        <v>18</v>
      </c>
      <c r="C13" s="16" t="s">
        <v>6</v>
      </c>
      <c r="E13" s="15" t="s">
        <v>18</v>
      </c>
      <c r="F13" s="16" t="s">
        <v>7</v>
      </c>
    </row>
    <row r="14" spans="2:15" x14ac:dyDescent="0.35">
      <c r="B14" s="17"/>
      <c r="C14" s="34">
        <f>D10</f>
        <v>15.075760936614984</v>
      </c>
      <c r="E14" s="8"/>
      <c r="F14" s="34">
        <f>E10</f>
        <v>12.120314291465803</v>
      </c>
    </row>
    <row r="15" spans="2:15" x14ac:dyDescent="0.35">
      <c r="B15" s="17">
        <v>0.1</v>
      </c>
      <c r="C15" s="18">
        <f t="dataTable" ref="C15:C34" dt2D="0" dtr="0" r1="D7"/>
        <v>8.3784685121103877</v>
      </c>
      <c r="E15" s="8">
        <v>0.1</v>
      </c>
      <c r="F15" s="9">
        <f t="dataTable" ref="F15:F34" dt2D="0" dtr="0" r1="E7"/>
        <v>5.4230218669612142</v>
      </c>
    </row>
    <row r="16" spans="2:15" x14ac:dyDescent="0.35">
      <c r="B16" s="17">
        <v>0.2</v>
      </c>
      <c r="C16" s="18">
        <v>15.075760936614984</v>
      </c>
      <c r="E16" s="8">
        <v>0.2</v>
      </c>
      <c r="F16" s="9">
        <v>12.120314291465803</v>
      </c>
    </row>
    <row r="17" spans="2:6" x14ac:dyDescent="0.35">
      <c r="B17" s="17">
        <v>0.3</v>
      </c>
      <c r="C17" s="18">
        <v>21.706487837663204</v>
      </c>
      <c r="E17" s="8">
        <v>0.3</v>
      </c>
      <c r="F17" s="9">
        <v>18.75104119251403</v>
      </c>
    </row>
    <row r="18" spans="2:6" x14ac:dyDescent="0.35">
      <c r="B18" s="17">
        <v>0.4</v>
      </c>
      <c r="C18" s="18">
        <v>28.197898755491913</v>
      </c>
      <c r="E18" s="8">
        <v>0.4</v>
      </c>
      <c r="F18" s="9">
        <v>25.242452110342725</v>
      </c>
    </row>
    <row r="19" spans="2:6" x14ac:dyDescent="0.35">
      <c r="B19" s="17">
        <v>0.5</v>
      </c>
      <c r="C19" s="18">
        <v>34.500732033069639</v>
      </c>
      <c r="E19" s="8">
        <v>0.5</v>
      </c>
      <c r="F19" s="9">
        <v>31.545285387920451</v>
      </c>
    </row>
    <row r="20" spans="2:6" x14ac:dyDescent="0.35">
      <c r="B20" s="17">
        <v>0.6</v>
      </c>
      <c r="C20" s="18">
        <v>40.573247926823342</v>
      </c>
      <c r="E20" s="8">
        <v>0.6</v>
      </c>
      <c r="F20" s="9">
        <v>37.617801281674154</v>
      </c>
    </row>
    <row r="21" spans="2:6" x14ac:dyDescent="0.35">
      <c r="B21" s="17">
        <v>0.7</v>
      </c>
      <c r="C21" s="18">
        <v>46.379551504304409</v>
      </c>
      <c r="E21" s="8">
        <v>0.7</v>
      </c>
      <c r="F21" s="9">
        <v>43.424104859155243</v>
      </c>
    </row>
    <row r="22" spans="2:6" x14ac:dyDescent="0.35">
      <c r="B22" s="17">
        <v>0.8</v>
      </c>
      <c r="C22" s="18">
        <v>51.889561024226367</v>
      </c>
      <c r="E22" s="8">
        <v>0.8</v>
      </c>
      <c r="F22" s="9">
        <v>48.934114379077194</v>
      </c>
    </row>
    <row r="23" spans="2:6" x14ac:dyDescent="0.35">
      <c r="B23" s="17">
        <v>0.9</v>
      </c>
      <c r="C23" s="18">
        <v>57.079196388769063</v>
      </c>
      <c r="E23" s="8">
        <v>0.9</v>
      </c>
      <c r="F23" s="9">
        <v>54.123749743619882</v>
      </c>
    </row>
    <row r="24" spans="2:6" x14ac:dyDescent="0.35">
      <c r="B24" s="17">
        <v>1</v>
      </c>
      <c r="C24" s="18">
        <v>61.930499394523153</v>
      </c>
      <c r="E24" s="8">
        <v>1</v>
      </c>
      <c r="F24" s="9">
        <v>58.975052749373958</v>
      </c>
    </row>
    <row r="25" spans="2:6" x14ac:dyDescent="0.35">
      <c r="B25" s="17">
        <v>1.1000000000000001</v>
      </c>
      <c r="C25" s="18">
        <v>66.431611629739109</v>
      </c>
      <c r="E25" s="8">
        <v>1.1000000000000001</v>
      </c>
      <c r="F25" s="9">
        <v>63.476164984589907</v>
      </c>
    </row>
    <row r="26" spans="2:6" x14ac:dyDescent="0.35">
      <c r="B26" s="17">
        <v>1.2</v>
      </c>
      <c r="C26" s="18">
        <v>70.576595217471819</v>
      </c>
      <c r="E26" s="8">
        <v>1.2</v>
      </c>
      <c r="F26" s="9">
        <v>67.621148572322625</v>
      </c>
    </row>
    <row r="27" spans="2:6" x14ac:dyDescent="0.35">
      <c r="B27" s="17">
        <v>1.3</v>
      </c>
      <c r="C27" s="18">
        <v>74.365104307465856</v>
      </c>
      <c r="E27" s="8">
        <v>1.3</v>
      </c>
      <c r="F27" s="9">
        <v>71.409657662316675</v>
      </c>
    </row>
    <row r="28" spans="2:6" x14ac:dyDescent="0.35">
      <c r="B28" s="17">
        <v>1.4</v>
      </c>
      <c r="C28" s="18">
        <v>77.801926378317674</v>
      </c>
      <c r="E28" s="8">
        <v>1.4</v>
      </c>
      <c r="F28" s="9">
        <v>74.846479733168493</v>
      </c>
    </row>
    <row r="29" spans="2:6" x14ac:dyDescent="0.35">
      <c r="B29" s="17">
        <v>1.5</v>
      </c>
      <c r="C29" s="18">
        <v>80.896418595268386</v>
      </c>
      <c r="E29" s="8">
        <v>1.5</v>
      </c>
      <c r="F29" s="9">
        <v>77.940971950119206</v>
      </c>
    </row>
    <row r="30" spans="2:6" x14ac:dyDescent="0.35">
      <c r="B30" s="17">
        <v>1.6</v>
      </c>
      <c r="C30" s="18">
        <v>83.661867700693847</v>
      </c>
      <c r="E30" s="8">
        <v>1.6</v>
      </c>
      <c r="F30" s="9">
        <v>80.706421055544666</v>
      </c>
    </row>
    <row r="31" spans="2:6" x14ac:dyDescent="0.35">
      <c r="B31" s="17">
        <v>1.7</v>
      </c>
      <c r="C31" s="18">
        <v>86.114802959526259</v>
      </c>
      <c r="E31" s="8">
        <v>1.7</v>
      </c>
      <c r="F31" s="9">
        <v>83.159356314377078</v>
      </c>
    </row>
    <row r="32" spans="2:6" x14ac:dyDescent="0.35">
      <c r="B32" s="17">
        <v>1.8</v>
      </c>
      <c r="C32" s="18">
        <v>88.27429095266622</v>
      </c>
      <c r="E32" s="8">
        <v>1.8</v>
      </c>
      <c r="F32" s="9">
        <v>85.318844307517054</v>
      </c>
    </row>
    <row r="33" spans="2:6" x14ac:dyDescent="0.35">
      <c r="B33" s="17">
        <v>1.9</v>
      </c>
      <c r="C33" s="18">
        <v>90.161238837646621</v>
      </c>
      <c r="E33" s="8">
        <v>1.9</v>
      </c>
      <c r="F33" s="9">
        <v>87.205792192497441</v>
      </c>
    </row>
    <row r="34" spans="2:6" x14ac:dyDescent="0.35">
      <c r="B34" s="17">
        <v>2</v>
      </c>
      <c r="C34" s="20">
        <v>91.797729402729033</v>
      </c>
      <c r="E34" s="8">
        <v>2</v>
      </c>
      <c r="F34" s="11">
        <v>88.842282757579852</v>
      </c>
    </row>
  </sheetData>
  <mergeCells count="1">
    <mergeCell ref="H2:O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5F504-718A-4B74-92F1-9F9298E09C44}">
  <sheetPr codeName="Sheet7">
    <tabColor rgb="FFFFCCCC"/>
  </sheetPr>
  <dimension ref="B2:O34"/>
  <sheetViews>
    <sheetView topLeftCell="E9" workbookViewId="0">
      <selection activeCell="R34" sqref="R34"/>
    </sheetView>
  </sheetViews>
  <sheetFormatPr defaultRowHeight="14.5" x14ac:dyDescent="0.35"/>
  <cols>
    <col min="2" max="2" width="9.90625" customWidth="1"/>
    <col min="5" max="5" width="10.08984375" customWidth="1"/>
  </cols>
  <sheetData>
    <row r="2" spans="2:15" ht="15" thickBot="1" x14ac:dyDescent="0.4">
      <c r="H2" s="234" t="s">
        <v>27</v>
      </c>
      <c r="I2" s="235"/>
      <c r="J2" s="235"/>
      <c r="K2" s="235"/>
      <c r="L2" s="235"/>
      <c r="M2" s="235"/>
      <c r="N2" s="235"/>
      <c r="O2" s="236"/>
    </row>
    <row r="3" spans="2:15" x14ac:dyDescent="0.35">
      <c r="C3" s="26"/>
      <c r="D3" s="27" t="s">
        <v>6</v>
      </c>
      <c r="E3" s="28" t="s">
        <v>7</v>
      </c>
      <c r="H3" s="237"/>
      <c r="I3" s="238"/>
      <c r="J3" s="238"/>
      <c r="K3" s="238"/>
      <c r="L3" s="238"/>
      <c r="M3" s="238"/>
      <c r="N3" s="238"/>
      <c r="O3" s="239"/>
    </row>
    <row r="4" spans="2:15" x14ac:dyDescent="0.35">
      <c r="C4" s="29" t="s">
        <v>0</v>
      </c>
      <c r="D4" s="25">
        <v>100</v>
      </c>
      <c r="E4" s="30">
        <v>100</v>
      </c>
    </row>
    <row r="5" spans="2:15" x14ac:dyDescent="0.35">
      <c r="C5" s="29" t="s">
        <v>1</v>
      </c>
      <c r="D5" s="25">
        <v>100</v>
      </c>
      <c r="E5" s="30">
        <v>100</v>
      </c>
    </row>
    <row r="6" spans="2:15" x14ac:dyDescent="0.35">
      <c r="C6" s="29" t="s">
        <v>2</v>
      </c>
      <c r="D6" s="25">
        <v>0.01</v>
      </c>
      <c r="E6" s="30">
        <v>0.01</v>
      </c>
    </row>
    <row r="7" spans="2:15" x14ac:dyDescent="0.35">
      <c r="C7" s="29" t="s">
        <v>3</v>
      </c>
      <c r="D7" s="25">
        <v>0.2</v>
      </c>
      <c r="E7" s="30">
        <v>0.2</v>
      </c>
    </row>
    <row r="8" spans="2:15" x14ac:dyDescent="0.35">
      <c r="C8" s="13" t="s">
        <v>4</v>
      </c>
      <c r="D8" s="12">
        <v>0</v>
      </c>
      <c r="E8" s="14">
        <v>0</v>
      </c>
    </row>
    <row r="9" spans="2:15" x14ac:dyDescent="0.35">
      <c r="C9" s="29" t="s">
        <v>5</v>
      </c>
      <c r="D9" s="25">
        <v>3</v>
      </c>
      <c r="E9" s="30">
        <v>3</v>
      </c>
    </row>
    <row r="10" spans="2:15" ht="15" thickBot="1" x14ac:dyDescent="0.4">
      <c r="C10" s="31"/>
      <c r="D10" s="32">
        <f>Black_Scholes_Call(D4,D5,D6,D7,D8,D9)</f>
        <v>15.075760936614984</v>
      </c>
      <c r="E10" s="33">
        <f>Black_Scholes_put(E4,E5,E6,E7,E8,E9)</f>
        <v>12.120314291465803</v>
      </c>
    </row>
    <row r="13" spans="2:15" x14ac:dyDescent="0.35">
      <c r="B13" s="15" t="s">
        <v>18</v>
      </c>
      <c r="C13" s="16" t="s">
        <v>6</v>
      </c>
      <c r="E13" s="15" t="s">
        <v>18</v>
      </c>
      <c r="F13" s="16" t="s">
        <v>7</v>
      </c>
    </row>
    <row r="14" spans="2:15" x14ac:dyDescent="0.35">
      <c r="B14" s="17"/>
      <c r="C14" s="34">
        <f>D10</f>
        <v>15.075760936614984</v>
      </c>
      <c r="E14" s="8"/>
      <c r="F14" s="34">
        <f>E10</f>
        <v>12.120314291465803</v>
      </c>
    </row>
    <row r="15" spans="2:15" x14ac:dyDescent="0.35">
      <c r="B15" s="17">
        <v>0</v>
      </c>
      <c r="C15" s="18">
        <f t="dataTable" ref="C15:C34" dt2D="0" dtr="0" r1="D8"/>
        <v>15.075760936614984</v>
      </c>
      <c r="E15" s="8">
        <v>0</v>
      </c>
      <c r="F15" s="9">
        <f t="dataTable" ref="F15:F34" dt2D="0" dtr="0" r1="E8"/>
        <v>12.120314291465803</v>
      </c>
    </row>
    <row r="16" spans="2:15" x14ac:dyDescent="0.35">
      <c r="B16" s="17">
        <v>0.25</v>
      </c>
      <c r="C16" s="18">
        <v>0.15906850729426503</v>
      </c>
      <c r="E16" s="8">
        <v>0.25</v>
      </c>
      <c r="F16" s="9">
        <v>49.966966588043626</v>
      </c>
    </row>
    <row r="17" spans="2:6" x14ac:dyDescent="0.35">
      <c r="B17" s="17">
        <v>0.5</v>
      </c>
      <c r="C17" s="18">
        <v>3.7564064723427323E-5</v>
      </c>
      <c r="E17" s="8">
        <v>0.5</v>
      </c>
      <c r="F17" s="9">
        <v>74.731574904072573</v>
      </c>
    </row>
    <row r="18" spans="2:6" x14ac:dyDescent="0.35">
      <c r="B18" s="17">
        <v>0.75</v>
      </c>
      <c r="C18" s="18">
        <v>1.1968108637896542E-10</v>
      </c>
      <c r="E18" s="8">
        <v>0.75</v>
      </c>
      <c r="F18" s="9">
        <v>86.504630898784058</v>
      </c>
    </row>
    <row r="19" spans="2:6" x14ac:dyDescent="0.35">
      <c r="B19" s="17">
        <v>1</v>
      </c>
      <c r="C19" s="18">
        <v>4.2752563712694015E-18</v>
      </c>
      <c r="E19" s="8">
        <v>1</v>
      </c>
      <c r="F19" s="9">
        <v>92.065846518064419</v>
      </c>
    </row>
    <row r="20" spans="2:6" x14ac:dyDescent="0.35">
      <c r="B20" s="17">
        <v>1.25</v>
      </c>
      <c r="C20" s="18">
        <v>1.5811704677908255E-27</v>
      </c>
      <c r="E20" s="8">
        <v>1.25</v>
      </c>
      <c r="F20" s="9">
        <v>94.692778769249912</v>
      </c>
    </row>
    <row r="21" spans="2:6" x14ac:dyDescent="0.35">
      <c r="B21" s="17">
        <v>1.5</v>
      </c>
      <c r="C21" s="18">
        <v>5.8162081449992201E-39</v>
      </c>
      <c r="E21" s="8">
        <v>1.5</v>
      </c>
      <c r="F21" s="9">
        <v>95.933653701026586</v>
      </c>
    </row>
    <row r="22" spans="2:6" x14ac:dyDescent="0.35">
      <c r="B22" s="17">
        <v>1.75</v>
      </c>
      <c r="C22" s="18">
        <v>2.0800268295047761E-52</v>
      </c>
      <c r="E22" s="8">
        <v>1.75</v>
      </c>
      <c r="F22" s="9">
        <v>96.519801514932681</v>
      </c>
    </row>
    <row r="23" spans="2:6" x14ac:dyDescent="0.35">
      <c r="B23" s="17">
        <v>2</v>
      </c>
      <c r="C23" s="18">
        <v>7.1312978462285133E-68</v>
      </c>
      <c r="E23" s="8">
        <v>2</v>
      </c>
      <c r="F23" s="9">
        <v>96.796678137184188</v>
      </c>
    </row>
    <row r="24" spans="2:6" x14ac:dyDescent="0.35">
      <c r="B24" s="17">
        <v>2.25</v>
      </c>
      <c r="C24" s="18">
        <v>2.3223327168544697E-85</v>
      </c>
      <c r="E24" s="8">
        <v>2.25</v>
      </c>
      <c r="F24" s="9">
        <v>96.927465392771708</v>
      </c>
    </row>
    <row r="25" spans="2:6" x14ac:dyDescent="0.35">
      <c r="B25" s="17">
        <v>2.5</v>
      </c>
      <c r="C25" s="18">
        <v>7.1377032976752966E-105</v>
      </c>
      <c r="E25" s="8">
        <v>2.5</v>
      </c>
      <c r="F25" s="9">
        <v>96.989244917836032</v>
      </c>
    </row>
    <row r="26" spans="2:6" x14ac:dyDescent="0.35">
      <c r="B26" s="17">
        <v>2.75</v>
      </c>
      <c r="C26" s="18">
        <v>2.0609665682026042E-126</v>
      </c>
      <c r="E26" s="8">
        <v>2.75</v>
      </c>
      <c r="F26" s="9">
        <v>97.018427499120648</v>
      </c>
    </row>
    <row r="27" spans="2:6" x14ac:dyDescent="0.35">
      <c r="B27" s="17">
        <v>3</v>
      </c>
      <c r="C27" s="18">
        <v>5.5715435536858795E-150</v>
      </c>
      <c r="E27" s="8">
        <v>3</v>
      </c>
      <c r="F27" s="9">
        <v>97.032212374442153</v>
      </c>
    </row>
    <row r="28" spans="2:6" x14ac:dyDescent="0.35">
      <c r="B28" s="17">
        <v>3.25</v>
      </c>
      <c r="C28" s="18">
        <v>1.4064946708442778E-175</v>
      </c>
      <c r="E28" s="8">
        <v>3.25</v>
      </c>
      <c r="F28" s="9">
        <v>97.038723888477733</v>
      </c>
    </row>
    <row r="29" spans="2:6" x14ac:dyDescent="0.35">
      <c r="B29" s="17">
        <v>3.5</v>
      </c>
      <c r="C29" s="18">
        <v>3.3088252468100783E-203</v>
      </c>
      <c r="E29" s="8">
        <v>3.5</v>
      </c>
      <c r="F29" s="9">
        <v>97.04179970991585</v>
      </c>
    </row>
    <row r="30" spans="2:6" x14ac:dyDescent="0.35">
      <c r="B30" s="17">
        <v>3.75</v>
      </c>
      <c r="C30" s="18">
        <v>7.2423477577025227E-233</v>
      </c>
      <c r="E30" s="8">
        <v>3.75</v>
      </c>
      <c r="F30" s="9">
        <v>97.043252625085415</v>
      </c>
    </row>
    <row r="31" spans="2:6" x14ac:dyDescent="0.35">
      <c r="B31" s="17">
        <v>4</v>
      </c>
      <c r="C31" s="18">
        <v>1.4729447337064315E-264</v>
      </c>
      <c r="E31" s="8">
        <v>4</v>
      </c>
      <c r="F31" s="9">
        <v>97.043938933615493</v>
      </c>
    </row>
    <row r="32" spans="2:6" x14ac:dyDescent="0.35">
      <c r="B32" s="17">
        <v>4.25</v>
      </c>
      <c r="C32" s="18">
        <v>2.7805419005906177E-298</v>
      </c>
      <c r="E32" s="8">
        <v>4.25</v>
      </c>
      <c r="F32" s="9">
        <v>97.044263122809951</v>
      </c>
    </row>
    <row r="33" spans="2:6" x14ac:dyDescent="0.35">
      <c r="B33" s="17">
        <v>4.5</v>
      </c>
      <c r="C33" s="18">
        <v>0</v>
      </c>
      <c r="E33" s="8">
        <v>4.5</v>
      </c>
      <c r="F33" s="9">
        <v>97.044416258942178</v>
      </c>
    </row>
    <row r="34" spans="2:6" x14ac:dyDescent="0.35">
      <c r="B34" s="17">
        <v>4.75</v>
      </c>
      <c r="C34" s="20">
        <v>0</v>
      </c>
      <c r="E34" s="8">
        <v>4.75</v>
      </c>
      <c r="F34" s="11">
        <v>97.044488595329057</v>
      </c>
    </row>
  </sheetData>
  <mergeCells count="1">
    <mergeCell ref="H2:O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FB6A5-77CB-4FD9-AD1B-C926F080BD7C}">
  <sheetPr codeName="Sheet8">
    <tabColor rgb="FFFFCCCC"/>
  </sheetPr>
  <dimension ref="B1:O33"/>
  <sheetViews>
    <sheetView topLeftCell="D7" workbookViewId="0">
      <selection activeCell="R32" sqref="R32"/>
    </sheetView>
  </sheetViews>
  <sheetFormatPr defaultRowHeight="14.5" x14ac:dyDescent="0.35"/>
  <cols>
    <col min="2" max="2" width="9.81640625" customWidth="1"/>
    <col min="5" max="5" width="9.453125" customWidth="1"/>
  </cols>
  <sheetData>
    <row r="1" spans="2:15" ht="15" thickBot="1" x14ac:dyDescent="0.4"/>
    <row r="2" spans="2:15" x14ac:dyDescent="0.35">
      <c r="C2" s="26"/>
      <c r="D2" s="27" t="s">
        <v>6</v>
      </c>
      <c r="E2" s="28" t="s">
        <v>7</v>
      </c>
      <c r="H2" s="234" t="s">
        <v>28</v>
      </c>
      <c r="I2" s="235"/>
      <c r="J2" s="235"/>
      <c r="K2" s="235"/>
      <c r="L2" s="235"/>
      <c r="M2" s="235"/>
      <c r="N2" s="235"/>
      <c r="O2" s="236"/>
    </row>
    <row r="3" spans="2:15" x14ac:dyDescent="0.35">
      <c r="C3" s="29" t="s">
        <v>0</v>
      </c>
      <c r="D3" s="25">
        <v>100</v>
      </c>
      <c r="E3" s="30">
        <v>100</v>
      </c>
      <c r="H3" s="237"/>
      <c r="I3" s="238"/>
      <c r="J3" s="238"/>
      <c r="K3" s="238"/>
      <c r="L3" s="238"/>
      <c r="M3" s="238"/>
      <c r="N3" s="238"/>
      <c r="O3" s="239"/>
    </row>
    <row r="4" spans="2:15" x14ac:dyDescent="0.35">
      <c r="C4" s="29" t="s">
        <v>25</v>
      </c>
      <c r="D4" s="25">
        <v>100</v>
      </c>
      <c r="E4" s="30">
        <v>100</v>
      </c>
    </row>
    <row r="5" spans="2:15" x14ac:dyDescent="0.35">
      <c r="C5" s="29" t="s">
        <v>2</v>
      </c>
      <c r="D5" s="25">
        <v>0.01</v>
      </c>
      <c r="E5" s="30">
        <v>0.01</v>
      </c>
    </row>
    <row r="6" spans="2:15" x14ac:dyDescent="0.35">
      <c r="C6" s="29" t="s">
        <v>3</v>
      </c>
      <c r="D6" s="25">
        <v>0.2</v>
      </c>
      <c r="E6" s="30">
        <v>0.2</v>
      </c>
    </row>
    <row r="7" spans="2:15" x14ac:dyDescent="0.35">
      <c r="C7" s="29" t="s">
        <v>4</v>
      </c>
      <c r="D7" s="25">
        <v>0</v>
      </c>
      <c r="E7" s="30">
        <v>0</v>
      </c>
    </row>
    <row r="8" spans="2:15" x14ac:dyDescent="0.35">
      <c r="C8" s="13" t="s">
        <v>5</v>
      </c>
      <c r="D8" s="12">
        <v>3</v>
      </c>
      <c r="E8" s="14">
        <v>3</v>
      </c>
    </row>
    <row r="9" spans="2:15" ht="15" thickBot="1" x14ac:dyDescent="0.4">
      <c r="C9" s="31"/>
      <c r="D9" s="32">
        <f>Black_Scholes_Call(D3,D4,D5,D6,D7,D8)</f>
        <v>15.075760936614984</v>
      </c>
      <c r="E9" s="33">
        <f>Black_Scholes_put(E3,E4,E5,E6,E7,E8)</f>
        <v>12.120314291465803</v>
      </c>
    </row>
    <row r="12" spans="2:15" x14ac:dyDescent="0.35">
      <c r="B12" s="6" t="s">
        <v>19</v>
      </c>
      <c r="C12" s="36" t="s">
        <v>6</v>
      </c>
      <c r="E12" s="6" t="s">
        <v>19</v>
      </c>
      <c r="F12" s="36" t="s">
        <v>7</v>
      </c>
    </row>
    <row r="13" spans="2:15" x14ac:dyDescent="0.35">
      <c r="B13" s="17"/>
      <c r="C13" s="34">
        <f>D9</f>
        <v>15.075760936614984</v>
      </c>
      <c r="E13" s="8"/>
      <c r="F13" s="34">
        <f>E9</f>
        <v>12.120314291465803</v>
      </c>
    </row>
    <row r="14" spans="2:15" x14ac:dyDescent="0.35">
      <c r="B14" s="17">
        <v>10</v>
      </c>
      <c r="C14" s="18">
        <f t="dataTable" ref="C14:C26" dt2D="0" dtr="0" r1="D8"/>
        <v>28.679183498221548</v>
      </c>
      <c r="E14" s="8">
        <v>10</v>
      </c>
      <c r="F14" s="9">
        <f t="dataTable" ref="F14:F33" dt2D="0" dtr="0" r1="E8"/>
        <v>19.162925301817491</v>
      </c>
    </row>
    <row r="15" spans="2:15" x14ac:dyDescent="0.35">
      <c r="B15" s="17">
        <v>20</v>
      </c>
      <c r="C15" s="18">
        <v>41.189891584234111</v>
      </c>
      <c r="E15" s="8">
        <v>20</v>
      </c>
      <c r="F15" s="9">
        <v>23.062966892032293</v>
      </c>
    </row>
    <row r="16" spans="2:15" x14ac:dyDescent="0.35">
      <c r="B16" s="17">
        <v>30</v>
      </c>
      <c r="C16" s="18">
        <v>50.387152849211233</v>
      </c>
      <c r="E16" s="8">
        <v>30</v>
      </c>
      <c r="F16" s="9">
        <v>24.468974917383033</v>
      </c>
    </row>
    <row r="17" spans="2:6" x14ac:dyDescent="0.35">
      <c r="B17" s="17">
        <v>40</v>
      </c>
      <c r="C17" s="18">
        <v>57.662590697375855</v>
      </c>
      <c r="E17" s="8">
        <v>40</v>
      </c>
      <c r="F17" s="9">
        <v>24.694595300939792</v>
      </c>
    </row>
    <row r="18" spans="2:6" x14ac:dyDescent="0.35">
      <c r="B18" s="17">
        <v>50</v>
      </c>
      <c r="C18" s="18">
        <v>63.61127008328166</v>
      </c>
      <c r="E18" s="8">
        <v>50</v>
      </c>
      <c r="F18" s="9">
        <v>24.264336054544998</v>
      </c>
    </row>
    <row r="19" spans="2:6" x14ac:dyDescent="0.35">
      <c r="B19" s="17">
        <v>60</v>
      </c>
      <c r="C19" s="18">
        <v>68.56787751666225</v>
      </c>
      <c r="E19" s="8">
        <v>60</v>
      </c>
      <c r="F19" s="9">
        <v>23.449041126064891</v>
      </c>
    </row>
    <row r="20" spans="2:6" x14ac:dyDescent="0.35">
      <c r="B20" s="17">
        <v>70</v>
      </c>
      <c r="C20" s="18">
        <v>72.748601506590546</v>
      </c>
      <c r="E20" s="8">
        <v>70</v>
      </c>
      <c r="F20" s="9">
        <v>22.407131885731502</v>
      </c>
    </row>
    <row r="21" spans="2:6" x14ac:dyDescent="0.35">
      <c r="B21" s="17">
        <v>80</v>
      </c>
      <c r="C21" s="18">
        <v>76.305123279676096</v>
      </c>
      <c r="E21" s="8">
        <v>80</v>
      </c>
      <c r="F21" s="9">
        <v>21.238019691398257</v>
      </c>
    </row>
    <row r="22" spans="2:6" x14ac:dyDescent="0.35">
      <c r="B22" s="17">
        <v>90</v>
      </c>
      <c r="C22" s="18">
        <v>79.349757020147351</v>
      </c>
      <c r="E22" s="8">
        <v>90</v>
      </c>
      <c r="F22" s="9">
        <v>20.006722994207262</v>
      </c>
    </row>
    <row r="23" spans="2:6" x14ac:dyDescent="0.35">
      <c r="B23" s="17">
        <v>100</v>
      </c>
      <c r="C23" s="18">
        <v>81.968818140421362</v>
      </c>
      <c r="E23" s="8">
        <v>100</v>
      </c>
      <c r="F23" s="9">
        <v>18.756762257565594</v>
      </c>
    </row>
    <row r="24" spans="2:6" x14ac:dyDescent="0.35">
      <c r="B24" s="17">
        <v>110</v>
      </c>
      <c r="C24" s="18">
        <v>84.230440601664228</v>
      </c>
      <c r="E24" s="8">
        <v>110</v>
      </c>
      <c r="F24" s="9">
        <v>17.517548971472177</v>
      </c>
    </row>
    <row r="25" spans="2:6" x14ac:dyDescent="0.35">
      <c r="B25" s="17">
        <v>120</v>
      </c>
      <c r="C25" s="18">
        <v>86.189487398219526</v>
      </c>
      <c r="E25" s="8">
        <v>120</v>
      </c>
      <c r="F25" s="9">
        <v>16.308908589439739</v>
      </c>
    </row>
    <row r="26" spans="2:6" x14ac:dyDescent="0.35">
      <c r="B26" s="17">
        <v>130</v>
      </c>
      <c r="C26" s="18">
        <v>87.890811750232146</v>
      </c>
      <c r="E26" s="8">
        <v>130</v>
      </c>
      <c r="F26" s="9">
        <v>15.143991053633396</v>
      </c>
    </row>
    <row r="27" spans="2:6" x14ac:dyDescent="0.35">
      <c r="B27" s="17">
        <v>140</v>
      </c>
      <c r="C27" s="18">
        <v>84.230440601664228</v>
      </c>
      <c r="E27" s="8">
        <v>140</v>
      </c>
      <c r="F27" s="9">
        <v>14.031217467267471</v>
      </c>
    </row>
    <row r="28" spans="2:6" x14ac:dyDescent="0.35">
      <c r="B28" s="17">
        <v>150</v>
      </c>
      <c r="C28" s="18">
        <v>86.189487398219526</v>
      </c>
      <c r="E28" s="8">
        <v>150</v>
      </c>
      <c r="F28" s="9">
        <v>12.975621981584867</v>
      </c>
    </row>
    <row r="29" spans="2:6" x14ac:dyDescent="0.35">
      <c r="B29" s="17">
        <v>160</v>
      </c>
      <c r="C29" s="18">
        <v>87.890811750232146</v>
      </c>
      <c r="E29" s="8">
        <v>160</v>
      </c>
      <c r="F29" s="9">
        <v>11.979798961608548</v>
      </c>
    </row>
    <row r="30" spans="2:6" x14ac:dyDescent="0.35">
      <c r="B30" s="17">
        <v>170</v>
      </c>
      <c r="C30" s="18">
        <v>84.230440601664228</v>
      </c>
      <c r="E30" s="8">
        <v>170</v>
      </c>
      <c r="F30" s="9">
        <v>11.044584067284827</v>
      </c>
    </row>
    <row r="31" spans="2:6" x14ac:dyDescent="0.35">
      <c r="B31" s="17">
        <v>180</v>
      </c>
      <c r="C31" s="18">
        <v>86.189487398219526</v>
      </c>
      <c r="E31" s="8">
        <v>180</v>
      </c>
      <c r="F31" s="9">
        <v>10.169551103204908</v>
      </c>
    </row>
    <row r="32" spans="2:6" x14ac:dyDescent="0.35">
      <c r="B32" s="17">
        <v>190</v>
      </c>
      <c r="C32" s="18">
        <v>84.230440601664228</v>
      </c>
      <c r="E32" s="8">
        <v>190</v>
      </c>
      <c r="F32" s="9">
        <v>9.3533784441230559</v>
      </c>
    </row>
    <row r="33" spans="2:6" x14ac:dyDescent="0.35">
      <c r="B33" s="19">
        <v>200</v>
      </c>
      <c r="C33" s="20">
        <v>86.189487398219526</v>
      </c>
      <c r="E33" s="10">
        <v>200</v>
      </c>
      <c r="F33" s="11">
        <v>8.594121405018722</v>
      </c>
    </row>
  </sheetData>
  <mergeCells count="1">
    <mergeCell ref="H2:O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B7C52-62C5-4CA8-A564-5BEED4FE8AAA}">
  <sheetPr codeName="Sheet9">
    <tabColor rgb="FFFFCCCC"/>
  </sheetPr>
  <dimension ref="B2:N64"/>
  <sheetViews>
    <sheetView topLeftCell="G1" workbookViewId="0">
      <selection activeCell="S17" sqref="S17"/>
    </sheetView>
  </sheetViews>
  <sheetFormatPr defaultRowHeight="14.5" x14ac:dyDescent="0.35"/>
  <sheetData>
    <row r="2" spans="2:14" x14ac:dyDescent="0.35">
      <c r="G2" s="234" t="s">
        <v>29</v>
      </c>
      <c r="H2" s="235"/>
      <c r="I2" s="235"/>
      <c r="J2" s="235"/>
      <c r="K2" s="235"/>
      <c r="L2" s="235"/>
      <c r="M2" s="235"/>
      <c r="N2" s="236"/>
    </row>
    <row r="3" spans="2:14" x14ac:dyDescent="0.35">
      <c r="G3" s="237"/>
      <c r="H3" s="238"/>
      <c r="I3" s="238"/>
      <c r="J3" s="238"/>
      <c r="K3" s="238"/>
      <c r="L3" s="238"/>
      <c r="M3" s="238"/>
      <c r="N3" s="239"/>
    </row>
    <row r="4" spans="2:14" ht="15" thickBot="1" x14ac:dyDescent="0.4"/>
    <row r="5" spans="2:14" x14ac:dyDescent="0.35">
      <c r="C5" s="26"/>
      <c r="D5" s="27" t="s">
        <v>24</v>
      </c>
      <c r="E5" s="28" t="s">
        <v>7</v>
      </c>
    </row>
    <row r="6" spans="2:14" x14ac:dyDescent="0.35">
      <c r="C6" s="13" t="s">
        <v>0</v>
      </c>
      <c r="D6" s="12">
        <v>100</v>
      </c>
      <c r="E6" s="14">
        <v>100</v>
      </c>
    </row>
    <row r="7" spans="2:14" x14ac:dyDescent="0.35">
      <c r="C7" s="29" t="s">
        <v>1</v>
      </c>
      <c r="D7" s="25">
        <v>100</v>
      </c>
      <c r="E7" s="30">
        <v>100</v>
      </c>
    </row>
    <row r="8" spans="2:14" x14ac:dyDescent="0.35">
      <c r="C8" s="29" t="s">
        <v>2</v>
      </c>
      <c r="D8" s="25">
        <v>0.01</v>
      </c>
      <c r="E8" s="30">
        <v>0.01</v>
      </c>
    </row>
    <row r="9" spans="2:14" x14ac:dyDescent="0.35">
      <c r="C9" s="13" t="s">
        <v>3</v>
      </c>
      <c r="D9" s="12">
        <v>0.2</v>
      </c>
      <c r="E9" s="14">
        <v>0.2</v>
      </c>
    </row>
    <row r="10" spans="2:14" x14ac:dyDescent="0.35">
      <c r="C10" s="29" t="s">
        <v>4</v>
      </c>
      <c r="D10" s="25">
        <v>0</v>
      </c>
      <c r="E10" s="30">
        <v>0</v>
      </c>
    </row>
    <row r="11" spans="2:14" x14ac:dyDescent="0.35">
      <c r="C11" s="29" t="s">
        <v>5</v>
      </c>
      <c r="D11" s="25">
        <v>3</v>
      </c>
      <c r="E11" s="30">
        <v>3</v>
      </c>
    </row>
    <row r="12" spans="2:14" ht="15" thickBot="1" x14ac:dyDescent="0.4">
      <c r="C12" s="31"/>
      <c r="D12" s="32">
        <f>Black_Scholes_Call(D6,D7,D8,D9,D10,D11)</f>
        <v>15.075760936614984</v>
      </c>
      <c r="E12" s="33">
        <f>Black_Scholes_put(E6,E7,E8,E9,E10,E11)</f>
        <v>12.120314291465803</v>
      </c>
    </row>
    <row r="16" spans="2:14" x14ac:dyDescent="0.35">
      <c r="B16" s="5" t="s">
        <v>6</v>
      </c>
    </row>
    <row r="17" spans="2:10" x14ac:dyDescent="0.35">
      <c r="B17" s="37">
        <f>D12</f>
        <v>15.075760936614984</v>
      </c>
      <c r="C17" s="38">
        <v>0.1</v>
      </c>
      <c r="D17" s="38">
        <v>0.2</v>
      </c>
      <c r="E17" s="38">
        <v>0.3</v>
      </c>
      <c r="F17" s="38">
        <v>0.4</v>
      </c>
      <c r="G17" s="38">
        <v>0.5</v>
      </c>
      <c r="H17" s="38">
        <v>0.6</v>
      </c>
      <c r="I17" s="38">
        <v>0.7</v>
      </c>
      <c r="J17" s="39">
        <v>0.8</v>
      </c>
    </row>
    <row r="18" spans="2:10" x14ac:dyDescent="0.35">
      <c r="B18" s="17">
        <v>10</v>
      </c>
      <c r="C18" s="12">
        <f t="dataTable" ref="C18:J37" dt2D="1" dtr="1" r1="D9" r2="D6"/>
        <v>5.0707753144046293E-40</v>
      </c>
      <c r="D18" s="12">
        <v>4.1688790187003176E-11</v>
      </c>
      <c r="E18" s="12">
        <v>2.0073410393648571E-5</v>
      </c>
      <c r="F18" s="12">
        <v>2.8085781805413899E-3</v>
      </c>
      <c r="G18" s="12">
        <v>3.3789682117136136E-2</v>
      </c>
      <c r="H18" s="12">
        <v>0.14736923287648573</v>
      </c>
      <c r="I18" s="12">
        <v>0.38727087385054126</v>
      </c>
      <c r="J18" s="18">
        <v>0.7639057464770348</v>
      </c>
    </row>
    <row r="19" spans="2:10" x14ac:dyDescent="0.35">
      <c r="B19" s="17">
        <v>20</v>
      </c>
      <c r="C19" s="12">
        <v>3.0920582692057977E-20</v>
      </c>
      <c r="D19" s="12">
        <v>7.7979874881688518E-6</v>
      </c>
      <c r="E19" s="12">
        <v>7.3808606194946391E-3</v>
      </c>
      <c r="F19" s="12">
        <v>0.11293335845401031</v>
      </c>
      <c r="G19" s="12">
        <v>0.47740491447007738</v>
      </c>
      <c r="H19" s="12">
        <v>1.1629713774651282</v>
      </c>
      <c r="I19" s="12">
        <v>2.1307894457490626</v>
      </c>
      <c r="J19" s="18">
        <v>3.3047438534483451</v>
      </c>
    </row>
    <row r="20" spans="2:10" x14ac:dyDescent="0.35">
      <c r="B20" s="17">
        <v>30</v>
      </c>
      <c r="C20" s="12">
        <v>8.0438551195807073E-12</v>
      </c>
      <c r="D20" s="12">
        <v>1.6683542880950794E-3</v>
      </c>
      <c r="E20" s="12">
        <v>0.11244894722880061</v>
      </c>
      <c r="F20" s="12">
        <v>0.66242496597361189</v>
      </c>
      <c r="G20" s="12">
        <v>1.7683487552642543</v>
      </c>
      <c r="H20" s="12">
        <v>3.3193488864946543</v>
      </c>
      <c r="I20" s="12">
        <v>5.1614508755010222</v>
      </c>
      <c r="J20" s="18">
        <v>7.1644663817662702</v>
      </c>
    </row>
    <row r="21" spans="2:10" x14ac:dyDescent="0.35">
      <c r="B21" s="17">
        <v>40</v>
      </c>
      <c r="C21" s="12">
        <v>3.0502958141877911E-7</v>
      </c>
      <c r="D21" s="12">
        <v>3.5581885722011264E-2</v>
      </c>
      <c r="E21" s="12">
        <v>0.56930586989870191</v>
      </c>
      <c r="F21" s="12">
        <v>1.9706705937792384</v>
      </c>
      <c r="G21" s="12">
        <v>4.0493736952775077</v>
      </c>
      <c r="H21" s="12">
        <v>6.5343018217855029</v>
      </c>
      <c r="I21" s="12">
        <v>9.2240332524059045</v>
      </c>
      <c r="J21" s="18">
        <v>11.982780086882041</v>
      </c>
    </row>
    <row r="22" spans="2:10" x14ac:dyDescent="0.35">
      <c r="B22" s="17">
        <v>50</v>
      </c>
      <c r="C22" s="12">
        <v>1.811469738079545E-4</v>
      </c>
      <c r="D22" s="12">
        <v>0.25399145815541879</v>
      </c>
      <c r="E22" s="12">
        <v>1.6932692831229499</v>
      </c>
      <c r="F22" s="12">
        <v>4.1994058420565388</v>
      </c>
      <c r="G22" s="12">
        <v>7.293096238068788</v>
      </c>
      <c r="H22" s="12">
        <v>10.658044700575557</v>
      </c>
      <c r="I22" s="12">
        <v>14.107172161268704</v>
      </c>
      <c r="J22" s="18">
        <v>17.525891975776716</v>
      </c>
    </row>
    <row r="23" spans="2:10" x14ac:dyDescent="0.35">
      <c r="B23" s="17">
        <v>60</v>
      </c>
      <c r="C23" s="12">
        <v>1.0863823592524302E-2</v>
      </c>
      <c r="D23" s="12">
        <v>0.98463486335617389</v>
      </c>
      <c r="E23" s="12">
        <v>3.7220292064363303</v>
      </c>
      <c r="F23" s="12">
        <v>7.3775603224694422</v>
      </c>
      <c r="G23" s="12">
        <v>11.407472422754743</v>
      </c>
      <c r="H23" s="12">
        <v>15.546046140509651</v>
      </c>
      <c r="I23" s="12">
        <v>19.650465552100133</v>
      </c>
      <c r="J23" s="18">
        <v>23.635485405704344</v>
      </c>
    </row>
    <row r="24" spans="2:10" x14ac:dyDescent="0.35">
      <c r="B24" s="17">
        <v>70</v>
      </c>
      <c r="C24" s="12">
        <v>0.16314088976241337</v>
      </c>
      <c r="D24" s="12">
        <v>2.6236494340253564</v>
      </c>
      <c r="E24" s="12">
        <v>6.766954332138301</v>
      </c>
      <c r="F24" s="12">
        <v>11.456313960297244</v>
      </c>
      <c r="G24" s="12">
        <v>16.284336828517812</v>
      </c>
      <c r="H24" s="12">
        <v>21.074644412200499</v>
      </c>
      <c r="I24" s="12">
        <v>25.732572005818561</v>
      </c>
      <c r="J24" s="18">
        <v>30.199493659227802</v>
      </c>
    </row>
    <row r="25" spans="2:10" x14ac:dyDescent="0.35">
      <c r="B25" s="17">
        <v>80</v>
      </c>
      <c r="C25" s="12">
        <v>1.01380175035783</v>
      </c>
      <c r="D25" s="12">
        <v>5.4695105911263582</v>
      </c>
      <c r="E25" s="12">
        <v>10.83072359810836</v>
      </c>
      <c r="F25" s="12">
        <v>16.350406905195133</v>
      </c>
      <c r="G25" s="12">
        <v>21.819214417750644</v>
      </c>
      <c r="H25" s="12">
        <v>27.141770440707084</v>
      </c>
      <c r="I25" s="12">
        <v>32.260513861062435</v>
      </c>
      <c r="J25" s="18">
        <v>37.135643739354535</v>
      </c>
    </row>
    <row r="26" spans="2:10" x14ac:dyDescent="0.35">
      <c r="B26" s="17">
        <v>90</v>
      </c>
      <c r="C26" s="12">
        <v>3.5315335311032712</v>
      </c>
      <c r="D26" s="12">
        <v>9.6378752962655838</v>
      </c>
      <c r="E26" s="12">
        <v>15.84531639937201</v>
      </c>
      <c r="F26" s="12">
        <v>21.962821837129948</v>
      </c>
      <c r="G26" s="12">
        <v>27.918419325115991</v>
      </c>
      <c r="H26" s="12">
        <v>33.664019419857993</v>
      </c>
      <c r="I26" s="12">
        <v>39.16191298789294</v>
      </c>
      <c r="J26" s="18">
        <v>44.381727880856644</v>
      </c>
    </row>
    <row r="27" spans="2:10" x14ac:dyDescent="0.35">
      <c r="B27" s="17">
        <v>100</v>
      </c>
      <c r="C27" s="12">
        <v>8.3784685121103877</v>
      </c>
      <c r="D27" s="12">
        <v>15.075760936614984</v>
      </c>
      <c r="E27" s="12">
        <v>21.706487837663204</v>
      </c>
      <c r="F27" s="12">
        <v>28.197898755491913</v>
      </c>
      <c r="G27" s="12">
        <v>34.500732033069639</v>
      </c>
      <c r="H27" s="12">
        <v>40.573247926823342</v>
      </c>
      <c r="I27" s="12">
        <v>46.379551504304409</v>
      </c>
      <c r="J27" s="18">
        <v>51.889561024226367</v>
      </c>
    </row>
    <row r="28" spans="2:10" x14ac:dyDescent="0.35">
      <c r="B28" s="17">
        <v>110</v>
      </c>
      <c r="C28" s="12">
        <v>15.406949878796084</v>
      </c>
      <c r="D28" s="12">
        <v>21.62374235413597</v>
      </c>
      <c r="E28" s="12">
        <v>28.297962321686285</v>
      </c>
      <c r="F28" s="12">
        <v>34.9675407918781</v>
      </c>
      <c r="G28" s="12">
        <v>41.496873942620283</v>
      </c>
      <c r="H28" s="12">
        <v>47.81355891500106</v>
      </c>
      <c r="I28" s="12">
        <v>53.867551510816497</v>
      </c>
      <c r="J28" s="18">
        <v>59.621063507440951</v>
      </c>
    </row>
    <row r="29" spans="2:10" x14ac:dyDescent="0.35">
      <c r="B29" s="17">
        <v>120</v>
      </c>
      <c r="C29" s="12">
        <v>23.947166779424151</v>
      </c>
      <c r="D29" s="12">
        <v>29.079464118384848</v>
      </c>
      <c r="E29" s="12">
        <v>35.505979488422838</v>
      </c>
      <c r="F29" s="12">
        <v>42.193590304422969</v>
      </c>
      <c r="G29" s="12">
        <v>48.848192938568211</v>
      </c>
      <c r="H29" s="12">
        <v>55.338837810723703</v>
      </c>
      <c r="I29" s="12">
        <v>61.588655923987119</v>
      </c>
      <c r="J29" s="18">
        <v>67.54562785398879</v>
      </c>
    </row>
    <row r="30" spans="2:10" x14ac:dyDescent="0.35">
      <c r="B30" s="17">
        <v>130</v>
      </c>
      <c r="C30" s="12">
        <v>33.320763683248501</v>
      </c>
      <c r="D30" s="12">
        <v>37.242037644355804</v>
      </c>
      <c r="E30" s="12">
        <v>43.22683370682855</v>
      </c>
      <c r="F30" s="12">
        <v>49.808203529290481</v>
      </c>
      <c r="G30" s="12">
        <v>56.505171352163231</v>
      </c>
      <c r="H30" s="12">
        <v>63.110797833998213</v>
      </c>
      <c r="I30" s="12">
        <v>69.512261418042954</v>
      </c>
      <c r="J30" s="18">
        <v>75.638293581116557</v>
      </c>
    </row>
    <row r="31" spans="2:10" x14ac:dyDescent="0.35">
      <c r="B31" s="17">
        <v>140</v>
      </c>
      <c r="C31" s="12">
        <v>43.08006180328573</v>
      </c>
      <c r="D31" s="12">
        <v>45.935558284153501</v>
      </c>
      <c r="E31" s="12">
        <v>51.369947996866159</v>
      </c>
      <c r="F31" s="12">
        <v>57.753254918376733</v>
      </c>
      <c r="G31" s="12">
        <v>64.426008059288094</v>
      </c>
      <c r="H31" s="12">
        <v>71.097444862196852</v>
      </c>
      <c r="I31" s="12">
        <v>77.612971948821766</v>
      </c>
      <c r="J31" s="18">
        <v>83.878448492027474</v>
      </c>
    </row>
    <row r="32" spans="2:10" x14ac:dyDescent="0.35">
      <c r="B32" s="17">
        <v>150</v>
      </c>
      <c r="C32" s="12">
        <v>52.995401780409907</v>
      </c>
      <c r="D32" s="12">
        <v>55.017390477566749</v>
      </c>
      <c r="E32" s="12">
        <v>59.858364524015002</v>
      </c>
      <c r="F32" s="12">
        <v>65.979332537223272</v>
      </c>
      <c r="G32" s="12">
        <v>72.575365067293546</v>
      </c>
      <c r="H32" s="12">
        <v>79.271873387700623</v>
      </c>
      <c r="I32" s="12">
        <v>85.86951838970208</v>
      </c>
      <c r="J32" s="18">
        <v>92.248883467352186</v>
      </c>
    </row>
    <row r="33" spans="2:14" x14ac:dyDescent="0.35">
      <c r="B33" s="17">
        <v>160</v>
      </c>
      <c r="C33" s="12">
        <v>62.967642153409486</v>
      </c>
      <c r="D33" s="12">
        <v>64.377644607261345</v>
      </c>
      <c r="E33" s="12">
        <v>68.62788720405338</v>
      </c>
      <c r="F33" s="12">
        <v>74.444619094724032</v>
      </c>
      <c r="G33" s="12">
        <v>80.923297833652299</v>
      </c>
      <c r="H33" s="12">
        <v>87.611319418894141</v>
      </c>
      <c r="I33" s="12">
        <v>94.26393986094962</v>
      </c>
      <c r="J33" s="18">
        <v>100.73509087142888</v>
      </c>
    </row>
    <row r="34" spans="2:14" x14ac:dyDescent="0.35">
      <c r="B34" s="17">
        <v>170</v>
      </c>
      <c r="C34" s="12">
        <v>72.959028146249437</v>
      </c>
      <c r="D34" s="12">
        <v>73.934623876313083</v>
      </c>
      <c r="E34" s="12">
        <v>77.62562659588761</v>
      </c>
      <c r="F34" s="12">
        <v>83.113805049536879</v>
      </c>
      <c r="G34" s="12">
        <v>89.444358930833403</v>
      </c>
      <c r="H34" s="12">
        <v>96.096411769482089</v>
      </c>
      <c r="I34" s="12">
        <v>102.78095506315931</v>
      </c>
      <c r="J34" s="18">
        <v>109.32473471309035</v>
      </c>
    </row>
    <row r="35" spans="2:14" x14ac:dyDescent="0.35">
      <c r="B35" s="17">
        <v>180</v>
      </c>
      <c r="C35" s="12">
        <v>82.956467534208187</v>
      </c>
      <c r="D35" s="12">
        <v>83.629118162405547</v>
      </c>
      <c r="E35" s="12">
        <v>86.808373034970046</v>
      </c>
      <c r="F35" s="12">
        <v>91.957099655044246</v>
      </c>
      <c r="G35" s="12">
        <v>98.116854045792962</v>
      </c>
      <c r="H35" s="12">
        <v>104.71057662881604</v>
      </c>
      <c r="I35" s="12">
        <v>111.40747360531981</v>
      </c>
      <c r="J35" s="18">
        <v>118.00724435142473</v>
      </c>
    </row>
    <row r="36" spans="2:14" x14ac:dyDescent="0.35">
      <c r="B36" s="17">
        <v>190</v>
      </c>
      <c r="C36" s="12">
        <v>92.955731139090602</v>
      </c>
      <c r="D36" s="12">
        <v>93.418997543138261</v>
      </c>
      <c r="E36" s="12">
        <v>96.141021853397049</v>
      </c>
      <c r="F36" s="12">
        <v>100.94936308917747</v>
      </c>
      <c r="G36" s="12">
        <v>106.92222717985186</v>
      </c>
      <c r="H36" s="12">
        <v>113.4395609948171</v>
      </c>
      <c r="I36" s="12">
        <v>120.13221189714153</v>
      </c>
      <c r="J36" s="18">
        <v>126.77349866501228</v>
      </c>
    </row>
    <row r="37" spans="2:14" x14ac:dyDescent="0.35">
      <c r="B37" s="19">
        <v>200</v>
      </c>
      <c r="C37" s="40">
        <v>102.95552461373785</v>
      </c>
      <c r="D37" s="40">
        <v>103.27468271379831</v>
      </c>
      <c r="E37" s="40">
        <v>105.59515493805593</v>
      </c>
      <c r="F37" s="40">
        <v>110.06936108565149</v>
      </c>
      <c r="G37" s="40">
        <v>115.84455336605058</v>
      </c>
      <c r="H37" s="40">
        <v>122.27104875951352</v>
      </c>
      <c r="I37" s="40">
        <v>128.94538813294352</v>
      </c>
      <c r="J37" s="20">
        <v>135.61557752311126</v>
      </c>
    </row>
    <row r="40" spans="2:14" x14ac:dyDescent="0.35">
      <c r="G40" s="234" t="s">
        <v>30</v>
      </c>
      <c r="H40" s="235"/>
      <c r="I40" s="235"/>
      <c r="J40" s="235"/>
      <c r="K40" s="235"/>
      <c r="L40" s="235"/>
      <c r="M40" s="235"/>
      <c r="N40" s="236"/>
    </row>
    <row r="41" spans="2:14" x14ac:dyDescent="0.35">
      <c r="G41" s="237"/>
      <c r="H41" s="238"/>
      <c r="I41" s="238"/>
      <c r="J41" s="238"/>
      <c r="K41" s="238"/>
      <c r="L41" s="238"/>
      <c r="M41" s="238"/>
      <c r="N41" s="239"/>
    </row>
    <row r="43" spans="2:14" x14ac:dyDescent="0.35">
      <c r="B43" s="41" t="s">
        <v>7</v>
      </c>
    </row>
    <row r="44" spans="2:14" ht="14.5" customHeight="1" x14ac:dyDescent="0.35">
      <c r="B44" s="37">
        <f>E12</f>
        <v>12.120314291465803</v>
      </c>
      <c r="C44" s="42">
        <v>0.1</v>
      </c>
      <c r="D44" s="42">
        <v>0.2</v>
      </c>
      <c r="E44" s="42">
        <v>0.3</v>
      </c>
      <c r="F44" s="42">
        <v>0.4</v>
      </c>
      <c r="G44" s="42">
        <v>0.5</v>
      </c>
      <c r="H44" s="42">
        <v>0.6</v>
      </c>
      <c r="I44" s="42">
        <v>0.7</v>
      </c>
      <c r="J44" s="43">
        <v>0.8</v>
      </c>
      <c r="K44" s="1"/>
      <c r="L44" s="1"/>
      <c r="M44" s="1"/>
      <c r="N44" s="1"/>
    </row>
    <row r="45" spans="2:14" x14ac:dyDescent="0.35">
      <c r="B45" s="8">
        <v>10</v>
      </c>
      <c r="C45" s="44">
        <f t="dataTable" ref="C45:J64" dt2D="1" dtr="1" r1="E9" r2="E6"/>
        <v>87.044553354850819</v>
      </c>
      <c r="D45" s="44">
        <v>87.044553354892514</v>
      </c>
      <c r="E45" s="44">
        <v>87.044573428261216</v>
      </c>
      <c r="F45" s="44">
        <v>87.047361933031354</v>
      </c>
      <c r="G45" s="44">
        <v>87.078343036967951</v>
      </c>
      <c r="H45" s="44">
        <v>87.191922587727305</v>
      </c>
      <c r="I45" s="44">
        <v>87.431824228701359</v>
      </c>
      <c r="J45" s="9">
        <v>87.808459101327855</v>
      </c>
      <c r="K45" s="1"/>
      <c r="L45" s="1"/>
      <c r="M45" s="1"/>
      <c r="N45" s="1"/>
    </row>
    <row r="46" spans="2:14" ht="14.5" customHeight="1" x14ac:dyDescent="0.35">
      <c r="B46" s="8">
        <v>20</v>
      </c>
      <c r="C46" s="44">
        <v>77.044553354850819</v>
      </c>
      <c r="D46" s="44">
        <v>77.044561152838298</v>
      </c>
      <c r="E46" s="44">
        <v>77.051934215470311</v>
      </c>
      <c r="F46" s="44">
        <v>77.15748671330482</v>
      </c>
      <c r="G46" s="44">
        <v>77.521958269320905</v>
      </c>
      <c r="H46" s="44">
        <v>78.207524732315946</v>
      </c>
      <c r="I46" s="44">
        <v>79.175342800599879</v>
      </c>
      <c r="J46" s="9">
        <v>80.349297208299163</v>
      </c>
    </row>
    <row r="47" spans="2:14" x14ac:dyDescent="0.35">
      <c r="B47" s="8">
        <v>30</v>
      </c>
      <c r="C47" s="44">
        <v>67.044553354858863</v>
      </c>
      <c r="D47" s="44">
        <v>67.046221709138933</v>
      </c>
      <c r="E47" s="44">
        <v>67.157002302079633</v>
      </c>
      <c r="F47" s="44">
        <v>67.706978320824419</v>
      </c>
      <c r="G47" s="44">
        <v>68.812902110115076</v>
      </c>
      <c r="H47" s="44">
        <v>70.363902241345471</v>
      </c>
      <c r="I47" s="44">
        <v>72.206004230351837</v>
      </c>
      <c r="J47" s="9">
        <v>74.20901973661708</v>
      </c>
    </row>
    <row r="48" spans="2:14" x14ac:dyDescent="0.35">
      <c r="B48" s="8">
        <v>40</v>
      </c>
      <c r="C48" s="44">
        <v>57.044553659880407</v>
      </c>
      <c r="D48" s="44">
        <v>57.08013524057283</v>
      </c>
      <c r="E48" s="44">
        <v>57.613859224749518</v>
      </c>
      <c r="F48" s="44">
        <v>59.015223948630052</v>
      </c>
      <c r="G48" s="44">
        <v>61.093927050128329</v>
      </c>
      <c r="H48" s="44">
        <v>63.578855176636324</v>
      </c>
      <c r="I48" s="44">
        <v>66.268586607256708</v>
      </c>
      <c r="J48" s="9">
        <v>69.02733344173285</v>
      </c>
    </row>
    <row r="49" spans="2:10" x14ac:dyDescent="0.35">
      <c r="B49" s="8">
        <v>50</v>
      </c>
      <c r="C49" s="44">
        <v>47.044734501824621</v>
      </c>
      <c r="D49" s="44">
        <v>47.298544813006245</v>
      </c>
      <c r="E49" s="44">
        <v>48.737822637973764</v>
      </c>
      <c r="F49" s="44">
        <v>51.243959196907348</v>
      </c>
      <c r="G49" s="44">
        <v>54.337649592919597</v>
      </c>
      <c r="H49" s="44">
        <v>57.702598055426364</v>
      </c>
      <c r="I49" s="44">
        <v>61.151725516119519</v>
      </c>
      <c r="J49" s="9">
        <v>64.570445330627535</v>
      </c>
    </row>
    <row r="50" spans="2:10" x14ac:dyDescent="0.35">
      <c r="B50" s="8">
        <v>60</v>
      </c>
      <c r="C50" s="44">
        <v>37.055417178443342</v>
      </c>
      <c r="D50" s="44">
        <v>38.029188218206997</v>
      </c>
      <c r="E50" s="44">
        <v>40.766582561287159</v>
      </c>
      <c r="F50" s="44">
        <v>44.422113677320269</v>
      </c>
      <c r="G50" s="44">
        <v>48.45202577760557</v>
      </c>
      <c r="H50" s="44">
        <v>52.590599495360465</v>
      </c>
      <c r="I50" s="44">
        <v>56.695018906950956</v>
      </c>
      <c r="J50" s="9">
        <v>60.680038760555163</v>
      </c>
    </row>
    <row r="51" spans="2:10" x14ac:dyDescent="0.35">
      <c r="B51" s="8">
        <v>70</v>
      </c>
      <c r="C51" s="44">
        <v>27.207694244613236</v>
      </c>
      <c r="D51" s="44">
        <v>29.668202788876179</v>
      </c>
      <c r="E51" s="44">
        <v>33.811507686989124</v>
      </c>
      <c r="F51" s="44">
        <v>38.500867315148049</v>
      </c>
      <c r="G51" s="44">
        <v>43.328890183368621</v>
      </c>
      <c r="H51" s="44">
        <v>48.119197767051325</v>
      </c>
      <c r="I51" s="44">
        <v>52.777125360669388</v>
      </c>
      <c r="J51" s="9">
        <v>57.244047014078618</v>
      </c>
    </row>
    <row r="52" spans="2:10" x14ac:dyDescent="0.35">
      <c r="B52" s="8">
        <v>80</v>
      </c>
      <c r="C52" s="44">
        <v>18.058355105208648</v>
      </c>
      <c r="D52" s="44">
        <v>22.514063945977171</v>
      </c>
      <c r="E52" s="44">
        <v>27.875276952959176</v>
      </c>
      <c r="F52" s="44">
        <v>33.394960260045949</v>
      </c>
      <c r="G52" s="44">
        <v>38.863767772601463</v>
      </c>
      <c r="H52" s="44">
        <v>44.186323795557904</v>
      </c>
      <c r="I52" s="44">
        <v>49.305067215913255</v>
      </c>
      <c r="J52" s="9">
        <v>54.180197094205347</v>
      </c>
    </row>
    <row r="53" spans="2:10" x14ac:dyDescent="0.35">
      <c r="B53" s="8">
        <v>90</v>
      </c>
      <c r="C53" s="44">
        <v>10.576086885954084</v>
      </c>
      <c r="D53" s="44">
        <v>16.682428651116403</v>
      </c>
      <c r="E53" s="44">
        <v>22.889869754222829</v>
      </c>
      <c r="F53" s="44">
        <v>29.007375191980763</v>
      </c>
      <c r="G53" s="44">
        <v>34.962972679966818</v>
      </c>
      <c r="H53" s="44">
        <v>40.708572774708813</v>
      </c>
      <c r="I53" s="44">
        <v>46.206466342743767</v>
      </c>
      <c r="J53" s="9">
        <v>51.426281235707457</v>
      </c>
    </row>
    <row r="54" spans="2:10" x14ac:dyDescent="0.35">
      <c r="B54" s="8">
        <v>100</v>
      </c>
      <c r="C54" s="44">
        <v>5.4230218669612142</v>
      </c>
      <c r="D54" s="44">
        <v>12.120314291465803</v>
      </c>
      <c r="E54" s="44">
        <v>18.75104119251403</v>
      </c>
      <c r="F54" s="44">
        <v>25.242452110342725</v>
      </c>
      <c r="G54" s="44">
        <v>31.545285387920451</v>
      </c>
      <c r="H54" s="44">
        <v>37.617801281674154</v>
      </c>
      <c r="I54" s="44">
        <v>43.424104859155243</v>
      </c>
      <c r="J54" s="9">
        <v>48.934114379077194</v>
      </c>
    </row>
    <row r="55" spans="2:10" x14ac:dyDescent="0.35">
      <c r="B55" s="8">
        <v>110</v>
      </c>
      <c r="C55" s="44">
        <v>2.4515032336468963</v>
      </c>
      <c r="D55" s="44">
        <v>8.6682957089867898</v>
      </c>
      <c r="E55" s="44">
        <v>15.342515676537104</v>
      </c>
      <c r="F55" s="44">
        <v>22.012094146728906</v>
      </c>
      <c r="G55" s="44">
        <v>28.541427297471106</v>
      </c>
      <c r="H55" s="44">
        <v>34.858112269851873</v>
      </c>
      <c r="I55" s="44">
        <v>40.912104865667317</v>
      </c>
      <c r="J55" s="9">
        <v>46.66561686229177</v>
      </c>
    </row>
    <row r="56" spans="2:10" x14ac:dyDescent="0.35">
      <c r="B56" s="8">
        <v>120</v>
      </c>
      <c r="C56" s="44">
        <v>0.99172013427496708</v>
      </c>
      <c r="D56" s="44">
        <v>6.1240174732356714</v>
      </c>
      <c r="E56" s="44">
        <v>12.550532843273661</v>
      </c>
      <c r="F56" s="44">
        <v>19.238143659273792</v>
      </c>
      <c r="G56" s="44">
        <v>25.89274629341902</v>
      </c>
      <c r="H56" s="44">
        <v>32.383391165574523</v>
      </c>
      <c r="I56" s="44">
        <v>38.633209278837938</v>
      </c>
      <c r="J56" s="9">
        <v>44.590181208839596</v>
      </c>
    </row>
    <row r="57" spans="2:10" x14ac:dyDescent="0.35">
      <c r="B57" s="8">
        <v>130</v>
      </c>
      <c r="C57" s="44">
        <v>0.3653170380993318</v>
      </c>
      <c r="D57" s="44">
        <v>4.2865909992066165</v>
      </c>
      <c r="E57" s="44">
        <v>10.271387061679363</v>
      </c>
      <c r="F57" s="44">
        <v>16.852756884141293</v>
      </c>
      <c r="G57" s="44">
        <v>23.549724707014054</v>
      </c>
      <c r="H57" s="44">
        <v>30.155351188849025</v>
      </c>
      <c r="I57" s="44">
        <v>36.556814772893773</v>
      </c>
      <c r="J57" s="9">
        <v>42.682846935967376</v>
      </c>
    </row>
    <row r="58" spans="2:10" x14ac:dyDescent="0.35">
      <c r="B58" s="8">
        <v>140</v>
      </c>
      <c r="C58" s="44">
        <v>0.12461515813654422</v>
      </c>
      <c r="D58" s="44">
        <v>2.9801116390043134</v>
      </c>
      <c r="E58" s="44">
        <v>8.4145013517169787</v>
      </c>
      <c r="F58" s="44">
        <v>14.797808273227549</v>
      </c>
      <c r="G58" s="44">
        <v>21.470561414138913</v>
      </c>
      <c r="H58" s="44">
        <v>28.141998217047675</v>
      </c>
      <c r="I58" s="44">
        <v>34.657525303672585</v>
      </c>
      <c r="J58" s="9">
        <v>40.923001846878293</v>
      </c>
    </row>
    <row r="59" spans="2:10" x14ac:dyDescent="0.35">
      <c r="B59" s="8">
        <v>150</v>
      </c>
      <c r="C59" s="44">
        <v>3.9955135260733021E-2</v>
      </c>
      <c r="D59" s="44">
        <v>2.0619438324175849</v>
      </c>
      <c r="E59" s="44">
        <v>6.902917878865825</v>
      </c>
      <c r="F59" s="44">
        <v>13.023885892074091</v>
      </c>
      <c r="G59" s="44">
        <v>19.619918422144359</v>
      </c>
      <c r="H59" s="44">
        <v>26.316426742551439</v>
      </c>
      <c r="I59" s="44">
        <v>32.914071744552906</v>
      </c>
      <c r="J59" s="9">
        <v>39.293436822202999</v>
      </c>
    </row>
    <row r="60" spans="2:10" x14ac:dyDescent="0.35">
      <c r="B60" s="8">
        <v>160</v>
      </c>
      <c r="C60" s="44">
        <v>1.2195508260309074E-2</v>
      </c>
      <c r="D60" s="44">
        <v>1.4221979621121541</v>
      </c>
      <c r="E60" s="44">
        <v>5.6724405589042135</v>
      </c>
      <c r="F60" s="44">
        <v>11.489172449574852</v>
      </c>
      <c r="G60" s="44">
        <v>17.967851188503111</v>
      </c>
      <c r="H60" s="44">
        <v>24.65587277374496</v>
      </c>
      <c r="I60" s="44">
        <v>31.308493215800429</v>
      </c>
      <c r="J60" s="9">
        <v>37.779644226279679</v>
      </c>
    </row>
    <row r="61" spans="2:10" x14ac:dyDescent="0.35">
      <c r="B61" s="8">
        <v>170</v>
      </c>
      <c r="C61" s="44">
        <v>3.5815011002473113E-3</v>
      </c>
      <c r="D61" s="44">
        <v>0.9791772311638951</v>
      </c>
      <c r="E61" s="44">
        <v>4.6701799507384365</v>
      </c>
      <c r="F61" s="44">
        <v>10.158358404387716</v>
      </c>
      <c r="G61" s="44">
        <v>16.48891228568424</v>
      </c>
      <c r="H61" s="44">
        <v>23.140965124332883</v>
      </c>
      <c r="I61" s="44">
        <v>29.825508418010127</v>
      </c>
      <c r="J61" s="9">
        <v>36.369288067941163</v>
      </c>
    </row>
    <row r="62" spans="2:10" x14ac:dyDescent="0.35">
      <c r="B62" s="8">
        <v>180</v>
      </c>
      <c r="C62" s="44">
        <v>1.020889059022239E-3</v>
      </c>
      <c r="D62" s="44">
        <v>0.6736715172563672</v>
      </c>
      <c r="E62" s="44">
        <v>3.8529263898208637</v>
      </c>
      <c r="F62" s="44">
        <v>9.0016530098950653</v>
      </c>
      <c r="G62" s="44">
        <v>15.161407400643789</v>
      </c>
      <c r="H62" s="44">
        <v>21.755129983666865</v>
      </c>
      <c r="I62" s="44">
        <v>28.452026960170624</v>
      </c>
      <c r="J62" s="9">
        <v>35.051797706275536</v>
      </c>
    </row>
    <row r="63" spans="2:10" x14ac:dyDescent="0.35">
      <c r="B63" s="8">
        <v>190</v>
      </c>
      <c r="C63" s="44">
        <v>2.8449394141878605E-4</v>
      </c>
      <c r="D63" s="44">
        <v>0.46355089798907967</v>
      </c>
      <c r="E63" s="44">
        <v>3.1855752082478777</v>
      </c>
      <c r="F63" s="44">
        <v>7.9939164440282831</v>
      </c>
      <c r="G63" s="44">
        <v>13.966780534702668</v>
      </c>
      <c r="H63" s="44">
        <v>20.484114349667909</v>
      </c>
      <c r="I63" s="44">
        <v>27.176765251992343</v>
      </c>
      <c r="J63" s="9">
        <v>33.818052019863103</v>
      </c>
    </row>
    <row r="64" spans="2:10" x14ac:dyDescent="0.35">
      <c r="B64" s="10">
        <v>200</v>
      </c>
      <c r="C64" s="45">
        <v>7.7968588686577658E-5</v>
      </c>
      <c r="D64" s="45">
        <v>0.31923606864914911</v>
      </c>
      <c r="E64" s="45">
        <v>2.6397082929067466</v>
      </c>
      <c r="F64" s="45">
        <v>7.1139144405023309</v>
      </c>
      <c r="G64" s="45">
        <v>12.889106720901374</v>
      </c>
      <c r="H64" s="45">
        <v>19.315602114364335</v>
      </c>
      <c r="I64" s="45">
        <v>25.989941487794333</v>
      </c>
      <c r="J64" s="11">
        <v>32.660130877962061</v>
      </c>
    </row>
  </sheetData>
  <mergeCells count="2">
    <mergeCell ref="G2:N3"/>
    <mergeCell ref="G40:N41"/>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F7DCA-7BA5-4E2F-BC93-E9A77044188F}">
  <sheetPr codeName="Sheet10">
    <tabColor rgb="FFFFCCCC"/>
  </sheetPr>
  <dimension ref="B2:N65"/>
  <sheetViews>
    <sheetView topLeftCell="H31" workbookViewId="0">
      <selection activeCell="T52" sqref="T52"/>
    </sheetView>
  </sheetViews>
  <sheetFormatPr defaultRowHeight="14.5" x14ac:dyDescent="0.35"/>
  <sheetData>
    <row r="2" spans="2:14" x14ac:dyDescent="0.35">
      <c r="G2" s="234" t="s">
        <v>31</v>
      </c>
      <c r="H2" s="235"/>
      <c r="I2" s="235"/>
      <c r="J2" s="235"/>
      <c r="K2" s="235"/>
      <c r="L2" s="235"/>
      <c r="M2" s="235"/>
      <c r="N2" s="236"/>
    </row>
    <row r="3" spans="2:14" x14ac:dyDescent="0.35">
      <c r="G3" s="237"/>
      <c r="H3" s="238"/>
      <c r="I3" s="238"/>
      <c r="J3" s="238"/>
      <c r="K3" s="238"/>
      <c r="L3" s="238"/>
      <c r="M3" s="238"/>
      <c r="N3" s="239"/>
    </row>
    <row r="4" spans="2:14" ht="15" thickBot="1" x14ac:dyDescent="0.4"/>
    <row r="5" spans="2:14" x14ac:dyDescent="0.35">
      <c r="C5" s="26"/>
      <c r="D5" s="27" t="s">
        <v>6</v>
      </c>
      <c r="E5" s="28" t="s">
        <v>7</v>
      </c>
    </row>
    <row r="6" spans="2:14" x14ac:dyDescent="0.35">
      <c r="C6" s="13" t="s">
        <v>0</v>
      </c>
      <c r="D6" s="12">
        <v>100</v>
      </c>
      <c r="E6" s="14">
        <v>100</v>
      </c>
    </row>
    <row r="7" spans="2:14" x14ac:dyDescent="0.35">
      <c r="C7" s="46" t="s">
        <v>1</v>
      </c>
      <c r="D7" s="47">
        <v>100</v>
      </c>
      <c r="E7" s="48">
        <v>100</v>
      </c>
    </row>
    <row r="8" spans="2:14" x14ac:dyDescent="0.35">
      <c r="C8" s="46" t="s">
        <v>2</v>
      </c>
      <c r="D8" s="47">
        <v>0.01</v>
      </c>
      <c r="E8" s="48">
        <v>0.01</v>
      </c>
    </row>
    <row r="9" spans="2:14" x14ac:dyDescent="0.35">
      <c r="C9" s="46" t="s">
        <v>3</v>
      </c>
      <c r="D9" s="47">
        <v>0.2</v>
      </c>
      <c r="E9" s="48">
        <v>0.2</v>
      </c>
    </row>
    <row r="10" spans="2:14" x14ac:dyDescent="0.35">
      <c r="C10" s="46" t="s">
        <v>4</v>
      </c>
      <c r="D10" s="47">
        <v>0</v>
      </c>
      <c r="E10" s="48">
        <v>0</v>
      </c>
    </row>
    <row r="11" spans="2:14" x14ac:dyDescent="0.35">
      <c r="C11" s="13" t="s">
        <v>5</v>
      </c>
      <c r="D11" s="12">
        <v>3</v>
      </c>
      <c r="E11" s="14">
        <v>3</v>
      </c>
    </row>
    <row r="12" spans="2:14" ht="15" thickBot="1" x14ac:dyDescent="0.4">
      <c r="C12" s="31"/>
      <c r="D12" s="32">
        <f>Black_Scholes_Call(D6,D7,D8,D9,D10,D11)</f>
        <v>15.075760936614984</v>
      </c>
      <c r="E12" s="33">
        <f>Black_Scholes_put(E6,E7,E8,E9,E10,E11)</f>
        <v>12.120314291465803</v>
      </c>
    </row>
    <row r="16" spans="2:14" x14ac:dyDescent="0.35">
      <c r="B16" s="4" t="s">
        <v>6</v>
      </c>
    </row>
    <row r="17" spans="2:10" x14ac:dyDescent="0.35">
      <c r="B17" s="37">
        <f>D12</f>
        <v>15.075760936614984</v>
      </c>
      <c r="C17" s="38">
        <v>0.1</v>
      </c>
      <c r="D17" s="38">
        <v>0.2</v>
      </c>
      <c r="E17" s="38">
        <v>0.3</v>
      </c>
      <c r="F17" s="38">
        <v>0.4</v>
      </c>
      <c r="G17" s="38">
        <v>0.5</v>
      </c>
      <c r="H17" s="38">
        <v>0.6</v>
      </c>
      <c r="I17" s="38">
        <v>0.7</v>
      </c>
      <c r="J17" s="39">
        <v>0.8</v>
      </c>
    </row>
    <row r="18" spans="2:10" x14ac:dyDescent="0.35">
      <c r="B18" s="17">
        <v>10</v>
      </c>
      <c r="C18" s="12">
        <f t="dataTable" ref="C18:J37" dt2D="1" dtr="1" r1="D11" r2="D6"/>
        <v>1.6045005788256858E-291</v>
      </c>
      <c r="D18" s="12">
        <v>3.6928804829615103E-147</v>
      </c>
      <c r="E18" s="12">
        <v>6.3232617859109063E-99</v>
      </c>
      <c r="F18" s="12">
        <v>9.3870909786674345E-75</v>
      </c>
      <c r="G18" s="12">
        <v>3.220900581366278E-60</v>
      </c>
      <c r="H18" s="12">
        <v>1.6587548181580623E-50</v>
      </c>
      <c r="I18" s="12">
        <v>1.4861635967444535E-43</v>
      </c>
      <c r="J18" s="18">
        <v>2.4985596781043668E-38</v>
      </c>
    </row>
    <row r="19" spans="2:10" x14ac:dyDescent="0.35">
      <c r="B19" s="17">
        <v>20</v>
      </c>
      <c r="C19" s="12">
        <v>6.2424387958442284E-144</v>
      </c>
      <c r="D19" s="12">
        <v>3.5831665179174259E-73</v>
      </c>
      <c r="E19" s="12">
        <v>1.7902812889474549E-49</v>
      </c>
      <c r="F19" s="12">
        <v>1.4343222824794714E-37</v>
      </c>
      <c r="G19" s="12">
        <v>2.1431807640736212E-30</v>
      </c>
      <c r="H19" s="12">
        <v>1.365369910307851E-25</v>
      </c>
      <c r="I19" s="12">
        <v>3.8183959785287552E-22</v>
      </c>
      <c r="J19" s="18">
        <v>1.5068812602437066E-19</v>
      </c>
    </row>
    <row r="20" spans="2:10" x14ac:dyDescent="0.35">
      <c r="B20" s="17">
        <v>30</v>
      </c>
      <c r="C20" s="12">
        <v>1.0404965659465907E-81</v>
      </c>
      <c r="D20" s="12">
        <v>6.4751106418448525E-42</v>
      </c>
      <c r="E20" s="12">
        <v>1.5396039189796625E-28</v>
      </c>
      <c r="F20" s="12">
        <v>8.4971101775444049E-22</v>
      </c>
      <c r="G20" s="12">
        <v>1.0141237004949034E-17</v>
      </c>
      <c r="H20" s="12">
        <v>5.5569996874442857E-15</v>
      </c>
      <c r="I20" s="12">
        <v>5.1980562530344471E-13</v>
      </c>
      <c r="J20" s="18">
        <v>1.6034346758977668E-11</v>
      </c>
    </row>
    <row r="21" spans="2:10" x14ac:dyDescent="0.35">
      <c r="B21" s="17">
        <v>40</v>
      </c>
      <c r="C21" s="12">
        <v>2.4899902014500857E-48</v>
      </c>
      <c r="D21" s="12">
        <v>4.2810498984103587E-25</v>
      </c>
      <c r="E21" s="12">
        <v>3.0675129120223296E-17</v>
      </c>
      <c r="F21" s="12">
        <v>2.9323899806720394E-13</v>
      </c>
      <c r="G21" s="12">
        <v>7.6994793472745124E-11</v>
      </c>
      <c r="H21" s="12">
        <v>3.3081821742181244E-9</v>
      </c>
      <c r="I21" s="12">
        <v>5.0164991155808236E-8</v>
      </c>
      <c r="J21" s="18">
        <v>3.9499198773918816E-7</v>
      </c>
    </row>
    <row r="22" spans="2:10" x14ac:dyDescent="0.35">
      <c r="B22" s="17">
        <v>50</v>
      </c>
      <c r="C22" s="12">
        <v>1.4289666467243476E-28</v>
      </c>
      <c r="D22" s="12">
        <v>4.3489863458686246E-15</v>
      </c>
      <c r="E22" s="12">
        <v>1.7405767196652211E-10</v>
      </c>
      <c r="F22" s="12">
        <v>3.9186072989771407E-8</v>
      </c>
      <c r="G22" s="12">
        <v>1.0825838834696032E-6</v>
      </c>
      <c r="H22" s="12">
        <v>1.0346726595478336E-5</v>
      </c>
      <c r="I22" s="12">
        <v>5.3539065508334885E-5</v>
      </c>
      <c r="J22" s="18">
        <v>1.8797973817686903E-4</v>
      </c>
    </row>
    <row r="23" spans="2:10" x14ac:dyDescent="0.35">
      <c r="B23" s="17">
        <v>60</v>
      </c>
      <c r="C23" s="12">
        <v>2.2304490506969554E-16</v>
      </c>
      <c r="D23" s="12">
        <v>7.3538008423880733E-9</v>
      </c>
      <c r="E23" s="12">
        <v>2.9959877791228948E-6</v>
      </c>
      <c r="F23" s="12">
        <v>6.7667326194035312E-5</v>
      </c>
      <c r="G23" s="12">
        <v>4.6864522509331916E-4</v>
      </c>
      <c r="H23" s="12">
        <v>1.7756647257560002E-3</v>
      </c>
      <c r="I23" s="12">
        <v>4.7343479923354914E-3</v>
      </c>
      <c r="J23" s="18">
        <v>1.0091999448092415E-2</v>
      </c>
    </row>
    <row r="24" spans="2:10" x14ac:dyDescent="0.35">
      <c r="B24" s="17">
        <v>70</v>
      </c>
      <c r="C24" s="12">
        <v>8.3004997426498993E-9</v>
      </c>
      <c r="D24" s="12">
        <v>6.2183582667875697E-5</v>
      </c>
      <c r="E24" s="12">
        <v>1.5220997632125546E-3</v>
      </c>
      <c r="F24" s="12">
        <v>8.3502433446597524E-3</v>
      </c>
      <c r="G24" s="12">
        <v>2.4594855938378291E-2</v>
      </c>
      <c r="H24" s="12">
        <v>5.2483668198078481E-2</v>
      </c>
      <c r="I24" s="12">
        <v>9.2579767870508922E-2</v>
      </c>
      <c r="J24" s="18">
        <v>0.144438741357098</v>
      </c>
    </row>
    <row r="25" spans="2:10" x14ac:dyDescent="0.35">
      <c r="B25" s="17">
        <v>80</v>
      </c>
      <c r="C25" s="12">
        <v>3.1457930161798292E-4</v>
      </c>
      <c r="D25" s="12">
        <v>1.7423711064306957E-2</v>
      </c>
      <c r="E25" s="12">
        <v>8.085306853909846E-2</v>
      </c>
      <c r="F25" s="12">
        <v>0.19040690284720441</v>
      </c>
      <c r="G25" s="12">
        <v>0.33478201423465759</v>
      </c>
      <c r="H25" s="12">
        <v>0.50365162527732199</v>
      </c>
      <c r="I25" s="12">
        <v>0.68941698631189574</v>
      </c>
      <c r="J25" s="18">
        <v>0.88674153621204965</v>
      </c>
    </row>
    <row r="26" spans="2:10" x14ac:dyDescent="0.35">
      <c r="B26" s="17">
        <v>90</v>
      </c>
      <c r="C26" s="12">
        <v>0.1236889706183808</v>
      </c>
      <c r="D26" s="12">
        <v>0.52017717534734409</v>
      </c>
      <c r="E26" s="12">
        <v>0.9771159895446857</v>
      </c>
      <c r="F26" s="12">
        <v>1.4345509417355302</v>
      </c>
      <c r="G26" s="12">
        <v>1.8784010844529355</v>
      </c>
      <c r="H26" s="12">
        <v>2.3056378685753991</v>
      </c>
      <c r="I26" s="12">
        <v>2.7163991578052737</v>
      </c>
      <c r="J26" s="18">
        <v>3.1117589961858805</v>
      </c>
    </row>
    <row r="27" spans="2:10" x14ac:dyDescent="0.35">
      <c r="B27" s="17">
        <v>100</v>
      </c>
      <c r="C27" s="12">
        <v>2.5717414155455174</v>
      </c>
      <c r="D27" s="12">
        <v>3.6642859878086398</v>
      </c>
      <c r="E27" s="12">
        <v>4.5128764488089885</v>
      </c>
      <c r="F27" s="12">
        <v>5.2349506082500952</v>
      </c>
      <c r="G27" s="12">
        <v>5.8760242338276072</v>
      </c>
      <c r="H27" s="12">
        <v>6.4594540100983693</v>
      </c>
      <c r="I27" s="12">
        <v>6.99912275895948</v>
      </c>
      <c r="J27" s="18">
        <v>7.5040810218846374</v>
      </c>
    </row>
    <row r="28" spans="2:10" x14ac:dyDescent="0.35">
      <c r="B28" s="17">
        <v>110</v>
      </c>
      <c r="C28" s="12">
        <v>10.284308052956504</v>
      </c>
      <c r="D28" s="12">
        <v>10.857890232991323</v>
      </c>
      <c r="E28" s="12">
        <v>11.456028605834689</v>
      </c>
      <c r="F28" s="12">
        <v>12.031005161573347</v>
      </c>
      <c r="G28" s="12">
        <v>12.576659970926983</v>
      </c>
      <c r="H28" s="12">
        <v>13.094522467834977</v>
      </c>
      <c r="I28" s="12">
        <v>13.587528771876677</v>
      </c>
      <c r="J28" s="18">
        <v>14.058586652485516</v>
      </c>
    </row>
    <row r="29" spans="2:10" x14ac:dyDescent="0.35">
      <c r="B29" s="17">
        <v>120</v>
      </c>
      <c r="C29" s="12">
        <v>20.103717887420927</v>
      </c>
      <c r="D29" s="12">
        <v>20.270255991753984</v>
      </c>
      <c r="E29" s="12">
        <v>20.522869427969269</v>
      </c>
      <c r="F29" s="12">
        <v>20.829462019286737</v>
      </c>
      <c r="G29" s="12">
        <v>21.165193914802728</v>
      </c>
      <c r="H29" s="12">
        <v>21.51558315913033</v>
      </c>
      <c r="I29" s="12">
        <v>21.872353367721374</v>
      </c>
      <c r="J29" s="18">
        <v>22.230695484605391</v>
      </c>
    </row>
    <row r="30" spans="2:10" x14ac:dyDescent="0.35">
      <c r="B30" s="17">
        <v>130</v>
      </c>
      <c r="C30" s="12">
        <v>30.099974576805963</v>
      </c>
      <c r="D30" s="12">
        <v>30.204345382971994</v>
      </c>
      <c r="E30" s="12">
        <v>30.331214205428751</v>
      </c>
      <c r="F30" s="12">
        <v>30.490676721950678</v>
      </c>
      <c r="G30" s="12">
        <v>30.680612592238447</v>
      </c>
      <c r="H30" s="12">
        <v>30.895099786680717</v>
      </c>
      <c r="I30" s="12">
        <v>31.128251905467465</v>
      </c>
      <c r="J30" s="18">
        <v>31.375208747988921</v>
      </c>
    </row>
    <row r="31" spans="2:10" x14ac:dyDescent="0.35">
      <c r="B31" s="17">
        <v>140</v>
      </c>
      <c r="C31" s="12">
        <v>40.099950079243882</v>
      </c>
      <c r="D31" s="12">
        <v>40.199992398679328</v>
      </c>
      <c r="E31" s="12">
        <v>40.303017923111796</v>
      </c>
      <c r="F31" s="12">
        <v>40.415444906151635</v>
      </c>
      <c r="G31" s="12">
        <v>40.542115793292879</v>
      </c>
      <c r="H31" s="12">
        <v>40.684636729144685</v>
      </c>
      <c r="I31" s="12">
        <v>40.84247117233727</v>
      </c>
      <c r="J31" s="18">
        <v>41.014088418865612</v>
      </c>
    </row>
    <row r="32" spans="2:10" x14ac:dyDescent="0.35">
      <c r="B32" s="17">
        <v>150</v>
      </c>
      <c r="C32" s="12">
        <v>50.099950016737552</v>
      </c>
      <c r="D32" s="12">
        <v>50.199805906831131</v>
      </c>
      <c r="E32" s="12">
        <v>50.299858023073497</v>
      </c>
      <c r="F32" s="12">
        <v>50.401690975102326</v>
      </c>
      <c r="G32" s="12">
        <v>50.508012869959373</v>
      </c>
      <c r="H32" s="12">
        <v>50.621283536174403</v>
      </c>
      <c r="I32" s="12">
        <v>50.743023884212519</v>
      </c>
      <c r="J32" s="18">
        <v>50.87384321732435</v>
      </c>
    </row>
    <row r="33" spans="2:14" x14ac:dyDescent="0.35">
      <c r="B33" s="17">
        <v>160</v>
      </c>
      <c r="C33" s="12">
        <v>60.099950016662547</v>
      </c>
      <c r="D33" s="12">
        <v>60.199800265000619</v>
      </c>
      <c r="E33" s="12">
        <v>60.299573477138154</v>
      </c>
      <c r="F33" s="12">
        <v>60.399540068732094</v>
      </c>
      <c r="G33" s="12">
        <v>60.500561799773948</v>
      </c>
      <c r="H33" s="12">
        <v>60.603952707648645</v>
      </c>
      <c r="I33" s="12">
        <v>60.711043122241293</v>
      </c>
      <c r="J33" s="18">
        <v>60.822883846276255</v>
      </c>
    </row>
    <row r="34" spans="2:14" x14ac:dyDescent="0.35">
      <c r="B34" s="17">
        <v>170</v>
      </c>
      <c r="C34" s="12">
        <v>70.099950016662504</v>
      </c>
      <c r="D34" s="12">
        <v>70.19980013568231</v>
      </c>
      <c r="E34" s="12">
        <v>70.299551955669443</v>
      </c>
      <c r="F34" s="12">
        <v>70.39924305781139</v>
      </c>
      <c r="G34" s="12">
        <v>70.499081577189997</v>
      </c>
      <c r="H34" s="12">
        <v>70.599558652929204</v>
      </c>
      <c r="I34" s="12">
        <v>70.701382345911085</v>
      </c>
      <c r="J34" s="18">
        <v>70.805317194669669</v>
      </c>
    </row>
    <row r="35" spans="2:14" x14ac:dyDescent="0.35">
      <c r="B35" s="17">
        <v>180</v>
      </c>
      <c r="C35" s="12">
        <v>80.099950016662504</v>
      </c>
      <c r="D35" s="12">
        <v>80.199800133303981</v>
      </c>
      <c r="E35" s="12">
        <v>80.299550538165974</v>
      </c>
      <c r="F35" s="12">
        <v>80.399205892766943</v>
      </c>
      <c r="G35" s="12">
        <v>80.49880881751946</v>
      </c>
      <c r="H35" s="12">
        <v>80.598509396905683</v>
      </c>
      <c r="I35" s="12">
        <v>80.69860419903641</v>
      </c>
      <c r="J35" s="18">
        <v>80.799506803054285</v>
      </c>
    </row>
    <row r="36" spans="2:14" x14ac:dyDescent="0.35">
      <c r="B36" s="17">
        <v>190</v>
      </c>
      <c r="C36" s="12">
        <v>90.099950016662504</v>
      </c>
      <c r="D36" s="12">
        <v>90.199800133267203</v>
      </c>
      <c r="E36" s="12">
        <v>90.299550454445438</v>
      </c>
      <c r="F36" s="12">
        <v>90.399201589020507</v>
      </c>
      <c r="G36" s="12">
        <v>90.498761434940079</v>
      </c>
      <c r="H36" s="12">
        <v>90.598270319503143</v>
      </c>
      <c r="I36" s="12">
        <v>90.697835370427754</v>
      </c>
      <c r="J36" s="18">
        <v>90.797645672215126</v>
      </c>
    </row>
    <row r="37" spans="2:14" x14ac:dyDescent="0.35">
      <c r="B37" s="19">
        <v>200</v>
      </c>
      <c r="C37" s="40">
        <v>100.0999500166625</v>
      </c>
      <c r="D37" s="40">
        <v>100.19980013326669</v>
      </c>
      <c r="E37" s="40">
        <v>100.29955044990488</v>
      </c>
      <c r="F37" s="40">
        <v>100.39920111985641</v>
      </c>
      <c r="G37" s="40">
        <v>100.49875357242315</v>
      </c>
      <c r="H37" s="40">
        <v>100.59821778485681</v>
      </c>
      <c r="I37" s="40">
        <v>100.69762880140738</v>
      </c>
      <c r="J37" s="20">
        <v>100.79706402628432</v>
      </c>
    </row>
    <row r="40" spans="2:14" x14ac:dyDescent="0.35">
      <c r="G40" s="234" t="s">
        <v>32</v>
      </c>
      <c r="H40" s="235"/>
      <c r="I40" s="235"/>
      <c r="J40" s="235"/>
      <c r="K40" s="235"/>
      <c r="L40" s="235"/>
      <c r="M40" s="235"/>
      <c r="N40" s="236"/>
    </row>
    <row r="41" spans="2:14" x14ac:dyDescent="0.35">
      <c r="G41" s="237"/>
      <c r="H41" s="238"/>
      <c r="I41" s="238"/>
      <c r="J41" s="238"/>
      <c r="K41" s="238"/>
      <c r="L41" s="238"/>
      <c r="M41" s="238"/>
      <c r="N41" s="239"/>
    </row>
    <row r="44" spans="2:14" x14ac:dyDescent="0.35">
      <c r="B44" s="49" t="s">
        <v>7</v>
      </c>
    </row>
    <row r="45" spans="2:14" x14ac:dyDescent="0.35">
      <c r="B45" s="37">
        <f>E12</f>
        <v>12.120314291465803</v>
      </c>
      <c r="C45" s="42">
        <v>0.1</v>
      </c>
      <c r="D45" s="42">
        <v>0.2</v>
      </c>
      <c r="E45" s="42">
        <v>0.3</v>
      </c>
      <c r="F45" s="42">
        <v>0.4</v>
      </c>
      <c r="G45" s="42">
        <v>0.5</v>
      </c>
      <c r="H45" s="42">
        <v>0.6</v>
      </c>
      <c r="I45" s="42">
        <v>0.7</v>
      </c>
      <c r="J45" s="43">
        <v>0.8</v>
      </c>
    </row>
    <row r="46" spans="2:14" x14ac:dyDescent="0.35">
      <c r="B46" s="8">
        <v>10</v>
      </c>
      <c r="C46" s="44">
        <f t="dataTable" ref="C46:J65" dt2D="1" dtr="1" r1="E11" r2="E6"/>
        <v>89.900049983337496</v>
      </c>
      <c r="D46" s="44">
        <v>89.800199866733308</v>
      </c>
      <c r="E46" s="44">
        <v>89.700449550337297</v>
      </c>
      <c r="F46" s="44">
        <v>89.600798934399151</v>
      </c>
      <c r="G46" s="44">
        <v>89.501247919268238</v>
      </c>
      <c r="H46" s="44">
        <v>89.401796405393526</v>
      </c>
      <c r="I46" s="44">
        <v>89.302444293323504</v>
      </c>
      <c r="J46" s="9">
        <v>89.203191483706064</v>
      </c>
    </row>
    <row r="47" spans="2:14" x14ac:dyDescent="0.35">
      <c r="B47" s="8">
        <v>20</v>
      </c>
      <c r="C47" s="44">
        <v>79.900049983337496</v>
      </c>
      <c r="D47" s="44">
        <v>79.800199866733308</v>
      </c>
      <c r="E47" s="44">
        <v>79.700449550337297</v>
      </c>
      <c r="F47" s="44">
        <v>79.600798934399151</v>
      </c>
      <c r="G47" s="44">
        <v>79.501247919268238</v>
      </c>
      <c r="H47" s="44">
        <v>79.401796405393526</v>
      </c>
      <c r="I47" s="44">
        <v>79.302444293323504</v>
      </c>
      <c r="J47" s="9">
        <v>79.203191483706064</v>
      </c>
    </row>
    <row r="48" spans="2:14" x14ac:dyDescent="0.35">
      <c r="B48" s="8">
        <v>30</v>
      </c>
      <c r="C48" s="44">
        <v>69.900049983337496</v>
      </c>
      <c r="D48" s="44">
        <v>69.800199866733308</v>
      </c>
      <c r="E48" s="44">
        <v>69.700449550337297</v>
      </c>
      <c r="F48" s="44">
        <v>69.600798934399151</v>
      </c>
      <c r="G48" s="44">
        <v>69.501247919268238</v>
      </c>
      <c r="H48" s="44">
        <v>69.401796405393526</v>
      </c>
      <c r="I48" s="44">
        <v>69.302444293324015</v>
      </c>
      <c r="J48" s="9">
        <v>69.203191483722094</v>
      </c>
    </row>
    <row r="49" spans="2:10" x14ac:dyDescent="0.35">
      <c r="B49" s="8">
        <v>40</v>
      </c>
      <c r="C49" s="44">
        <v>59.900049983337496</v>
      </c>
      <c r="D49" s="44">
        <v>59.800199866733308</v>
      </c>
      <c r="E49" s="44">
        <v>59.700449550337304</v>
      </c>
      <c r="F49" s="44">
        <v>59.600798934399442</v>
      </c>
      <c r="G49" s="44">
        <v>59.501247919345225</v>
      </c>
      <c r="H49" s="44">
        <v>59.401796408701706</v>
      </c>
      <c r="I49" s="44">
        <v>59.302444343488496</v>
      </c>
      <c r="J49" s="9">
        <v>59.20319187869805</v>
      </c>
    </row>
    <row r="50" spans="2:10" x14ac:dyDescent="0.35">
      <c r="B50" s="8">
        <v>50</v>
      </c>
      <c r="C50" s="44">
        <v>49.900049983337496</v>
      </c>
      <c r="D50" s="44">
        <v>49.800199866733315</v>
      </c>
      <c r="E50" s="44">
        <v>49.700449550511358</v>
      </c>
      <c r="F50" s="44">
        <v>49.600798973585221</v>
      </c>
      <c r="G50" s="44">
        <v>49.501249001852116</v>
      </c>
      <c r="H50" s="44">
        <v>49.401806752120109</v>
      </c>
      <c r="I50" s="44">
        <v>49.302497832389008</v>
      </c>
      <c r="J50" s="9">
        <v>49.203379463444243</v>
      </c>
    </row>
    <row r="51" spans="2:10" x14ac:dyDescent="0.35">
      <c r="B51" s="8">
        <v>60</v>
      </c>
      <c r="C51" s="44">
        <v>39.900049983337496</v>
      </c>
      <c r="D51" s="44">
        <v>39.800199874087106</v>
      </c>
      <c r="E51" s="44">
        <v>39.700452546325081</v>
      </c>
      <c r="F51" s="44">
        <v>39.600866601725336</v>
      </c>
      <c r="G51" s="44">
        <v>39.501716564493329</v>
      </c>
      <c r="H51" s="44">
        <v>39.403572070119289</v>
      </c>
      <c r="I51" s="44">
        <v>39.307178641315836</v>
      </c>
      <c r="J51" s="9">
        <v>39.213283483154157</v>
      </c>
    </row>
    <row r="52" spans="2:10" x14ac:dyDescent="0.35">
      <c r="B52" s="8">
        <v>70</v>
      </c>
      <c r="C52" s="44">
        <v>29.900049991637999</v>
      </c>
      <c r="D52" s="44">
        <v>29.800262050315979</v>
      </c>
      <c r="E52" s="44">
        <v>29.701971650100504</v>
      </c>
      <c r="F52" s="44">
        <v>29.609149177743816</v>
      </c>
      <c r="G52" s="44">
        <v>29.525842775206613</v>
      </c>
      <c r="H52" s="44">
        <v>29.454280073591619</v>
      </c>
      <c r="I52" s="44">
        <v>29.395024061194022</v>
      </c>
      <c r="J52" s="9">
        <v>29.34763022506317</v>
      </c>
    </row>
    <row r="53" spans="2:10" x14ac:dyDescent="0.35">
      <c r="B53" s="8">
        <v>80</v>
      </c>
      <c r="C53" s="44">
        <v>19.900364562639112</v>
      </c>
      <c r="D53" s="44">
        <v>19.817623577797619</v>
      </c>
      <c r="E53" s="44">
        <v>19.781302618876381</v>
      </c>
      <c r="F53" s="44">
        <v>19.791205837246352</v>
      </c>
      <c r="G53" s="44">
        <v>19.8360299335029</v>
      </c>
      <c r="H53" s="44">
        <v>19.905448030670854</v>
      </c>
      <c r="I53" s="44">
        <v>19.991861279635387</v>
      </c>
      <c r="J53" s="9">
        <v>20.089933019918107</v>
      </c>
    </row>
    <row r="54" spans="2:10" x14ac:dyDescent="0.35">
      <c r="B54" s="8">
        <v>90</v>
      </c>
      <c r="C54" s="44">
        <v>10.023738953955885</v>
      </c>
      <c r="D54" s="44">
        <v>10.320377042080651</v>
      </c>
      <c r="E54" s="44">
        <v>10.677565539881982</v>
      </c>
      <c r="F54" s="44">
        <v>11.035349876134674</v>
      </c>
      <c r="G54" s="44">
        <v>11.37964900372117</v>
      </c>
      <c r="H54" s="44">
        <v>11.707434273968929</v>
      </c>
      <c r="I54" s="44">
        <v>12.018843451128767</v>
      </c>
      <c r="J54" s="9">
        <v>12.314950479891948</v>
      </c>
    </row>
    <row r="55" spans="2:10" x14ac:dyDescent="0.35">
      <c r="B55" s="8">
        <v>100</v>
      </c>
      <c r="C55" s="44">
        <v>2.4717913988830205</v>
      </c>
      <c r="D55" s="44">
        <v>3.4644858545419481</v>
      </c>
      <c r="E55" s="44">
        <v>4.213325999146285</v>
      </c>
      <c r="F55" s="44">
        <v>4.8357495426492463</v>
      </c>
      <c r="G55" s="44">
        <v>5.3772721530958449</v>
      </c>
      <c r="H55" s="44">
        <v>5.8612504154918952</v>
      </c>
      <c r="I55" s="44">
        <v>6.3015670522829907</v>
      </c>
      <c r="J55" s="9">
        <v>6.7072725055907156</v>
      </c>
    </row>
    <row r="56" spans="2:10" x14ac:dyDescent="0.35">
      <c r="B56" s="8">
        <v>110</v>
      </c>
      <c r="C56" s="44">
        <v>0.18435803629399317</v>
      </c>
      <c r="D56" s="44">
        <v>0.65809009972461574</v>
      </c>
      <c r="E56" s="44">
        <v>1.1564781561719926</v>
      </c>
      <c r="F56" s="44">
        <v>1.6318040959725053</v>
      </c>
      <c r="G56" s="44">
        <v>2.0779078901952204</v>
      </c>
      <c r="H56" s="44">
        <v>2.4963188732285104</v>
      </c>
      <c r="I56" s="44">
        <v>2.8899730652001843</v>
      </c>
      <c r="J56" s="9">
        <v>3.2617781361915732</v>
      </c>
    </row>
    <row r="57" spans="2:10" x14ac:dyDescent="0.35">
      <c r="B57" s="8">
        <v>120</v>
      </c>
      <c r="C57" s="44">
        <v>3.7678707584131721E-3</v>
      </c>
      <c r="D57" s="44">
        <v>7.0455858487305623E-2</v>
      </c>
      <c r="E57" s="44">
        <v>0.22331897830657077</v>
      </c>
      <c r="F57" s="44">
        <v>0.43026095368589257</v>
      </c>
      <c r="G57" s="44">
        <v>0.66644183407096413</v>
      </c>
      <c r="H57" s="44">
        <v>0.91737956452385383</v>
      </c>
      <c r="I57" s="44">
        <v>1.1747976610448738</v>
      </c>
      <c r="J57" s="9">
        <v>1.4338869683114499</v>
      </c>
    </row>
    <row r="58" spans="2:10" x14ac:dyDescent="0.35">
      <c r="B58" s="8">
        <v>130</v>
      </c>
      <c r="C58" s="44">
        <v>2.4560143471648484E-5</v>
      </c>
      <c r="D58" s="44">
        <v>4.5452497053133367E-3</v>
      </c>
      <c r="E58" s="44">
        <v>3.1663755766052071E-2</v>
      </c>
      <c r="F58" s="44">
        <v>9.147565634983823E-2</v>
      </c>
      <c r="G58" s="44">
        <v>0.18186051150669069</v>
      </c>
      <c r="H58" s="44">
        <v>0.29689619207424389</v>
      </c>
      <c r="I58" s="44">
        <v>0.43069619879097143</v>
      </c>
      <c r="J58" s="9">
        <v>0.57840023169498078</v>
      </c>
    </row>
    <row r="59" spans="2:10" x14ac:dyDescent="0.35">
      <c r="B59" s="8">
        <v>140</v>
      </c>
      <c r="C59" s="44">
        <v>6.2581395010182606E-8</v>
      </c>
      <c r="D59" s="44">
        <v>1.9226541262996714E-4</v>
      </c>
      <c r="E59" s="44">
        <v>3.4674734490862946E-3</v>
      </c>
      <c r="F59" s="44">
        <v>1.6243840550794586E-2</v>
      </c>
      <c r="G59" s="44">
        <v>4.3363712561108714E-2</v>
      </c>
      <c r="H59" s="44">
        <v>8.6433134538216105E-2</v>
      </c>
      <c r="I59" s="44">
        <v>0.14491546566076297</v>
      </c>
      <c r="J59" s="9">
        <v>0.21727990257169427</v>
      </c>
    </row>
    <row r="60" spans="2:10" x14ac:dyDescent="0.35">
      <c r="B60" s="8">
        <v>150</v>
      </c>
      <c r="C60" s="44">
        <v>7.5061488538087893E-11</v>
      </c>
      <c r="D60" s="44">
        <v>5.7735644452929012E-6</v>
      </c>
      <c r="E60" s="44">
        <v>3.075734108142613E-4</v>
      </c>
      <c r="F60" s="44">
        <v>2.4899095014787737E-3</v>
      </c>
      <c r="G60" s="44">
        <v>9.2607892276175274E-3</v>
      </c>
      <c r="H60" s="44">
        <v>2.3079941567940299E-2</v>
      </c>
      <c r="I60" s="44">
        <v>4.5468177536019838E-2</v>
      </c>
      <c r="J60" s="9">
        <v>7.7034701030415098E-2</v>
      </c>
    </row>
    <row r="61" spans="2:10" x14ac:dyDescent="0.35">
      <c r="B61" s="8">
        <v>160</v>
      </c>
      <c r="C61" s="44">
        <v>4.9453558799687494E-14</v>
      </c>
      <c r="D61" s="44">
        <v>1.3173392631125621E-7</v>
      </c>
      <c r="E61" s="44">
        <v>2.302747545398446E-5</v>
      </c>
      <c r="F61" s="44">
        <v>3.390031312532106E-4</v>
      </c>
      <c r="G61" s="44">
        <v>1.8097190421733356E-3</v>
      </c>
      <c r="H61" s="44">
        <v>5.7491130421793712E-3</v>
      </c>
      <c r="I61" s="44">
        <v>1.3487415564813254E-2</v>
      </c>
      <c r="J61" s="9">
        <v>2.6075329982320206E-2</v>
      </c>
    </row>
    <row r="62" spans="2:10" x14ac:dyDescent="0.35">
      <c r="B62" s="8">
        <v>170</v>
      </c>
      <c r="C62" s="44">
        <v>2.027557336561748E-17</v>
      </c>
      <c r="D62" s="44">
        <v>2.4156239252505327E-9</v>
      </c>
      <c r="E62" s="44">
        <v>1.5060067518128629E-6</v>
      </c>
      <c r="F62" s="44">
        <v>4.1992210542367422E-5</v>
      </c>
      <c r="G62" s="44">
        <v>3.2949645822178027E-4</v>
      </c>
      <c r="H62" s="44">
        <v>1.3550583227202179E-3</v>
      </c>
      <c r="I62" s="44">
        <v>3.8266392346044814E-3</v>
      </c>
      <c r="J62" s="9">
        <v>8.5086783757105933E-3</v>
      </c>
    </row>
    <row r="63" spans="2:10" x14ac:dyDescent="0.35">
      <c r="B63" s="8">
        <v>180</v>
      </c>
      <c r="C63" s="44">
        <v>5.7177972686549279E-21</v>
      </c>
      <c r="D63" s="44">
        <v>3.726463351424507E-11</v>
      </c>
      <c r="E63" s="44">
        <v>8.8503265371760607E-8</v>
      </c>
      <c r="F63" s="44">
        <v>4.8271660970062387E-6</v>
      </c>
      <c r="G63" s="44">
        <v>5.6736787682041927E-5</v>
      </c>
      <c r="H63" s="44">
        <v>3.0580229920014468E-4</v>
      </c>
      <c r="I63" s="44">
        <v>1.0484923599081881E-3</v>
      </c>
      <c r="J63" s="9">
        <v>2.6982867603573962E-3</v>
      </c>
    </row>
    <row r="64" spans="2:10" x14ac:dyDescent="0.35">
      <c r="B64" s="8">
        <v>190</v>
      </c>
      <c r="C64" s="44">
        <v>1.2019474238590676E-24</v>
      </c>
      <c r="D64" s="44">
        <v>5.0190890496037434E-13</v>
      </c>
      <c r="E64" s="44">
        <v>4.7827296499696933E-9</v>
      </c>
      <c r="F64" s="44">
        <v>5.2341963534842034E-7</v>
      </c>
      <c r="G64" s="44">
        <v>9.3542083103101826E-6</v>
      </c>
      <c r="H64" s="44">
        <v>6.6724896654521242E-5</v>
      </c>
      <c r="I64" s="44">
        <v>2.7966375125448428E-4</v>
      </c>
      <c r="J64" s="9">
        <v>8.3715592116805071E-4</v>
      </c>
    </row>
    <row r="65" spans="2:10" x14ac:dyDescent="0.35">
      <c r="B65" s="10">
        <v>200</v>
      </c>
      <c r="C65" s="45">
        <v>2.0095095396711715E-28</v>
      </c>
      <c r="D65" s="45">
        <v>6.0829698026666019E-15</v>
      </c>
      <c r="E65" s="45">
        <v>2.4219918877723407E-10</v>
      </c>
      <c r="F65" s="45">
        <v>5.4255552689154234E-8</v>
      </c>
      <c r="G65" s="45">
        <v>1.4916913952995497E-6</v>
      </c>
      <c r="H65" s="45">
        <v>1.4190250346302416E-5</v>
      </c>
      <c r="I65" s="45">
        <v>7.3094730869607133E-5</v>
      </c>
      <c r="J65" s="11">
        <v>2.555099903949953E-4</v>
      </c>
    </row>
  </sheetData>
  <mergeCells count="2">
    <mergeCell ref="G2:N3"/>
    <mergeCell ref="G40:N41"/>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D4532-02D1-4AFC-8FB5-D4AEFC77C1ED}">
  <sheetPr codeName="Sheet11">
    <tabColor rgb="FFFFCCCC"/>
  </sheetPr>
  <dimension ref="B2:N65"/>
  <sheetViews>
    <sheetView topLeftCell="G1" workbookViewId="0">
      <selection activeCell="V15" sqref="V15"/>
    </sheetView>
  </sheetViews>
  <sheetFormatPr defaultRowHeight="14.5" x14ac:dyDescent="0.35"/>
  <sheetData>
    <row r="2" spans="3:14" x14ac:dyDescent="0.35">
      <c r="G2" s="234" t="s">
        <v>33</v>
      </c>
      <c r="H2" s="235"/>
      <c r="I2" s="235"/>
      <c r="J2" s="235"/>
      <c r="K2" s="235"/>
      <c r="L2" s="235"/>
      <c r="M2" s="235"/>
      <c r="N2" s="236"/>
    </row>
    <row r="3" spans="3:14" x14ac:dyDescent="0.35">
      <c r="G3" s="237"/>
      <c r="H3" s="238"/>
      <c r="I3" s="238"/>
      <c r="J3" s="238"/>
      <c r="K3" s="238"/>
      <c r="L3" s="238"/>
      <c r="M3" s="238"/>
      <c r="N3" s="239"/>
    </row>
    <row r="4" spans="3:14" ht="15" thickBot="1" x14ac:dyDescent="0.4"/>
    <row r="5" spans="3:14" x14ac:dyDescent="0.35">
      <c r="C5" s="26"/>
      <c r="D5" s="27" t="s">
        <v>6</v>
      </c>
      <c r="E5" s="28" t="s">
        <v>7</v>
      </c>
    </row>
    <row r="6" spans="3:14" x14ac:dyDescent="0.35">
      <c r="C6" s="13" t="s">
        <v>0</v>
      </c>
      <c r="D6" s="12">
        <v>100</v>
      </c>
      <c r="E6" s="14">
        <v>100</v>
      </c>
    </row>
    <row r="7" spans="3:14" x14ac:dyDescent="0.35">
      <c r="C7" s="29" t="s">
        <v>1</v>
      </c>
      <c r="D7" s="25">
        <v>100</v>
      </c>
      <c r="E7" s="30">
        <v>100</v>
      </c>
    </row>
    <row r="8" spans="3:14" x14ac:dyDescent="0.35">
      <c r="C8" s="13" t="s">
        <v>2</v>
      </c>
      <c r="D8" s="12">
        <v>0.01</v>
      </c>
      <c r="E8" s="14">
        <v>0.01</v>
      </c>
    </row>
    <row r="9" spans="3:14" x14ac:dyDescent="0.35">
      <c r="C9" s="29" t="s">
        <v>3</v>
      </c>
      <c r="D9" s="25">
        <v>0.2</v>
      </c>
      <c r="E9" s="30">
        <v>0.2</v>
      </c>
    </row>
    <row r="10" spans="3:14" x14ac:dyDescent="0.35">
      <c r="C10" s="29" t="s">
        <v>4</v>
      </c>
      <c r="D10" s="25">
        <v>0</v>
      </c>
      <c r="E10" s="30">
        <v>0</v>
      </c>
    </row>
    <row r="11" spans="3:14" x14ac:dyDescent="0.35">
      <c r="C11" s="29" t="s">
        <v>5</v>
      </c>
      <c r="D11" s="25">
        <v>3</v>
      </c>
      <c r="E11" s="30">
        <v>3</v>
      </c>
    </row>
    <row r="12" spans="3:14" ht="15" thickBot="1" x14ac:dyDescent="0.4">
      <c r="C12" s="31"/>
      <c r="D12" s="32">
        <f>Black_Scholes_Call(D6,D7,D8,D9,D10,D11)</f>
        <v>15.075760936614984</v>
      </c>
      <c r="E12" s="33">
        <f>Black_Scholes_put(E6,E7,E8,E9,E10,E11)</f>
        <v>12.120314291465803</v>
      </c>
    </row>
    <row r="17" spans="2:10" x14ac:dyDescent="0.35">
      <c r="B17" s="49" t="s">
        <v>6</v>
      </c>
    </row>
    <row r="18" spans="2:10" x14ac:dyDescent="0.35">
      <c r="B18" s="37">
        <f>D12</f>
        <v>15.075760936614984</v>
      </c>
      <c r="C18" s="38">
        <v>0.1</v>
      </c>
      <c r="D18" s="38">
        <v>0.2</v>
      </c>
      <c r="E18" s="38">
        <v>0.3</v>
      </c>
      <c r="F18" s="38">
        <v>0.4</v>
      </c>
      <c r="G18" s="38">
        <v>0.5</v>
      </c>
      <c r="H18" s="38">
        <v>0.6</v>
      </c>
      <c r="I18" s="38">
        <v>0.7</v>
      </c>
      <c r="J18" s="39">
        <v>0.8</v>
      </c>
    </row>
    <row r="19" spans="2:10" x14ac:dyDescent="0.35">
      <c r="B19" s="17">
        <v>10</v>
      </c>
      <c r="C19" s="12">
        <f t="dataTable" ref="C19:J38" dt2D="1" dtr="1" r1="D8" r2="D6"/>
        <v>5.6579979520304888E-9</v>
      </c>
      <c r="D19" s="12">
        <v>6.7274798755920781E-7</v>
      </c>
      <c r="E19" s="12">
        <v>3.9591392604490321E-5</v>
      </c>
      <c r="F19" s="12">
        <v>1.1710314681236851E-3</v>
      </c>
      <c r="G19" s="12">
        <v>1.781214223290048E-2</v>
      </c>
      <c r="H19" s="12">
        <v>0.1443101717441625</v>
      </c>
      <c r="I19" s="12">
        <v>0.65741512483552267</v>
      </c>
      <c r="J19" s="18">
        <v>1.8263273969867182</v>
      </c>
    </row>
    <row r="20" spans="2:10" x14ac:dyDescent="0.35">
      <c r="B20" s="17">
        <v>20</v>
      </c>
      <c r="C20" s="12">
        <v>2.4375229109515695E-4</v>
      </c>
      <c r="D20" s="12">
        <v>5.8475617268862745E-3</v>
      </c>
      <c r="E20" s="12">
        <v>7.2816659008734241E-2</v>
      </c>
      <c r="F20" s="12">
        <v>0.48997620306620515</v>
      </c>
      <c r="G20" s="12">
        <v>1.8950898589473857</v>
      </c>
      <c r="H20" s="12">
        <v>4.6123174764233781</v>
      </c>
      <c r="I20" s="12">
        <v>7.9441535075531551</v>
      </c>
      <c r="J20" s="18">
        <v>10.945985795242819</v>
      </c>
    </row>
    <row r="21" spans="2:10" x14ac:dyDescent="0.35">
      <c r="B21" s="17">
        <v>30</v>
      </c>
      <c r="C21" s="12">
        <v>2.2899372282566055E-2</v>
      </c>
      <c r="D21" s="12">
        <v>0.22840834066471705</v>
      </c>
      <c r="E21" s="12">
        <v>1.254480752374687</v>
      </c>
      <c r="F21" s="12">
        <v>4.0740624122628724</v>
      </c>
      <c r="G21" s="12">
        <v>8.6557678603816157</v>
      </c>
      <c r="H21" s="12">
        <v>13.602754000873258</v>
      </c>
      <c r="I21" s="12">
        <v>17.764372648672271</v>
      </c>
      <c r="J21" s="18">
        <v>20.928602424103346</v>
      </c>
    </row>
    <row r="22" spans="2:10" x14ac:dyDescent="0.35">
      <c r="B22" s="17">
        <v>40</v>
      </c>
      <c r="C22" s="12">
        <v>0.28048374780980678</v>
      </c>
      <c r="D22" s="12">
        <v>1.5767933401471934</v>
      </c>
      <c r="E22" s="12">
        <v>5.2231472511244128</v>
      </c>
      <c r="F22" s="12">
        <v>11.26576630042657</v>
      </c>
      <c r="G22" s="12">
        <v>17.881070276695244</v>
      </c>
      <c r="H22" s="12">
        <v>23.485144722577971</v>
      </c>
      <c r="I22" s="12">
        <v>27.754970601200718</v>
      </c>
      <c r="J22" s="18">
        <v>30.92821745097929</v>
      </c>
    </row>
    <row r="23" spans="2:10" x14ac:dyDescent="0.35">
      <c r="B23" s="17">
        <v>50</v>
      </c>
      <c r="C23" s="12">
        <v>1.3362707113576855</v>
      </c>
      <c r="D23" s="12">
        <v>5.0268315090438307</v>
      </c>
      <c r="E23" s="12">
        <v>11.968532559496708</v>
      </c>
      <c r="F23" s="12">
        <v>20.304260346619508</v>
      </c>
      <c r="G23" s="12">
        <v>27.725391826902847</v>
      </c>
      <c r="H23" s="12">
        <v>33.471964567179143</v>
      </c>
      <c r="I23" s="12">
        <v>37.754403149545269</v>
      </c>
      <c r="J23" s="18">
        <v>40.928205244090975</v>
      </c>
    </row>
    <row r="24" spans="2:10" x14ac:dyDescent="0.35">
      <c r="B24" s="17">
        <v>60</v>
      </c>
      <c r="C24" s="12">
        <v>3.8103270917359389</v>
      </c>
      <c r="D24" s="12">
        <v>10.715528770494831</v>
      </c>
      <c r="E24" s="12">
        <v>20.452630847932042</v>
      </c>
      <c r="F24" s="12">
        <v>30.007679315600715</v>
      </c>
      <c r="G24" s="12">
        <v>37.694877925699487</v>
      </c>
      <c r="H24" s="12">
        <v>43.47036622786797</v>
      </c>
      <c r="I24" s="12">
        <v>47.754361347873328</v>
      </c>
      <c r="J24" s="18">
        <v>50.92820470502808</v>
      </c>
    </row>
    <row r="25" spans="2:10" x14ac:dyDescent="0.35">
      <c r="B25" s="17">
        <v>70</v>
      </c>
      <c r="C25" s="12">
        <v>7.9963434765752694</v>
      </c>
      <c r="D25" s="12">
        <v>18.148248263301056</v>
      </c>
      <c r="E25" s="12">
        <v>29.800489017611149</v>
      </c>
      <c r="F25" s="12">
        <v>39.919081331578639</v>
      </c>
      <c r="G25" s="12">
        <v>47.688700243227089</v>
      </c>
      <c r="H25" s="12">
        <v>53.470150374286575</v>
      </c>
      <c r="I25" s="12">
        <v>57.754357623515212</v>
      </c>
      <c r="J25" s="18">
        <v>60.928204673598088</v>
      </c>
    </row>
    <row r="26" spans="2:10" x14ac:dyDescent="0.35">
      <c r="B26" s="17">
        <v>80</v>
      </c>
      <c r="C26" s="12">
        <v>13.809896233339778</v>
      </c>
      <c r="D26" s="12">
        <v>26.716260163528929</v>
      </c>
      <c r="E26" s="12">
        <v>39.530449810895071</v>
      </c>
      <c r="F26" s="12">
        <v>49.892526262109953</v>
      </c>
      <c r="G26" s="12">
        <v>57.687380741501556</v>
      </c>
      <c r="H26" s="12">
        <v>63.47011785621477</v>
      </c>
      <c r="I26" s="12">
        <v>67.754357230659323</v>
      </c>
      <c r="J26" s="18">
        <v>70.928204671289294</v>
      </c>
    </row>
    <row r="27" spans="2:10" x14ac:dyDescent="0.35">
      <c r="B27" s="17">
        <v>90</v>
      </c>
      <c r="C27" s="12">
        <v>20.951884069914591</v>
      </c>
      <c r="D27" s="12">
        <v>35.949180938542703</v>
      </c>
      <c r="E27" s="12">
        <v>49.420188179990646</v>
      </c>
      <c r="F27" s="12">
        <v>59.884401723973795</v>
      </c>
      <c r="G27" s="12">
        <v>67.687081469448529</v>
      </c>
      <c r="H27" s="12">
        <v>73.470112427836852</v>
      </c>
      <c r="I27" s="12">
        <v>77.754357182637534</v>
      </c>
      <c r="J27" s="18">
        <v>80.928204671083435</v>
      </c>
    </row>
    <row r="28" spans="2:10" x14ac:dyDescent="0.35">
      <c r="B28" s="17">
        <v>100</v>
      </c>
      <c r="C28" s="12">
        <v>29.074907709159319</v>
      </c>
      <c r="D28" s="12">
        <v>45.547827553688521</v>
      </c>
      <c r="E28" s="12">
        <v>59.375159949789058</v>
      </c>
      <c r="F28" s="12">
        <v>69.881843546054313</v>
      </c>
      <c r="G28" s="12">
        <v>77.68700937299306</v>
      </c>
      <c r="H28" s="12">
        <v>83.470111432534793</v>
      </c>
      <c r="I28" s="12">
        <v>87.754357175961587</v>
      </c>
      <c r="J28" s="18">
        <v>90.928204671061792</v>
      </c>
    </row>
    <row r="29" spans="2:10" x14ac:dyDescent="0.35">
      <c r="B29" s="17">
        <v>110</v>
      </c>
      <c r="C29" s="12">
        <v>37.875493106724612</v>
      </c>
      <c r="D29" s="12">
        <v>55.340371832865607</v>
      </c>
      <c r="E29" s="12">
        <v>69.356615240342435</v>
      </c>
      <c r="F29" s="12">
        <v>79.881011648176226</v>
      </c>
      <c r="G29" s="12">
        <v>87.686990968011685</v>
      </c>
      <c r="H29" s="12">
        <v>93.470111233867485</v>
      </c>
      <c r="I29" s="12">
        <v>97.754357174922703</v>
      </c>
      <c r="J29" s="18">
        <v>100.92820467105918</v>
      </c>
    </row>
    <row r="30" spans="2:10" x14ac:dyDescent="0.35">
      <c r="B30" s="17">
        <v>120</v>
      </c>
      <c r="C30" s="12">
        <v>47.123323847089978</v>
      </c>
      <c r="D30" s="12">
        <v>65.233628915169504</v>
      </c>
      <c r="E30" s="12">
        <v>79.348875338669757</v>
      </c>
      <c r="F30" s="12">
        <v>89.880731960834709</v>
      </c>
      <c r="G30" s="12">
        <v>97.686986005876392</v>
      </c>
      <c r="H30" s="12">
        <v>103.47011119104889</v>
      </c>
      <c r="I30" s="12">
        <v>107.75435717474411</v>
      </c>
      <c r="J30" s="18">
        <v>110.92820467105882</v>
      </c>
    </row>
    <row r="31" spans="2:10" x14ac:dyDescent="0.35">
      <c r="B31" s="17">
        <v>130</v>
      </c>
      <c r="C31" s="12">
        <v>56.6574544491138</v>
      </c>
      <c r="D31" s="12">
        <v>75.178675959515289</v>
      </c>
      <c r="E31" s="12">
        <v>89.345592687203478</v>
      </c>
      <c r="F31" s="12">
        <v>99.880634769982123</v>
      </c>
      <c r="G31" s="12">
        <v>107.68698459812578</v>
      </c>
      <c r="H31" s="12">
        <v>113.47011118115645</v>
      </c>
      <c r="I31" s="12">
        <v>117.75435717471058</v>
      </c>
      <c r="J31" s="18">
        <v>120.92820467105877</v>
      </c>
    </row>
    <row r="32" spans="2:10" x14ac:dyDescent="0.35">
      <c r="B32" s="17">
        <v>140</v>
      </c>
      <c r="C32" s="12">
        <v>66.371124188343146</v>
      </c>
      <c r="D32" s="12">
        <v>85.150271931351966</v>
      </c>
      <c r="E32" s="12">
        <v>99.344175850259546</v>
      </c>
      <c r="F32" s="12">
        <v>109.88059989498629</v>
      </c>
      <c r="G32" s="12">
        <v>117.68698417939044</v>
      </c>
      <c r="H32" s="12">
        <v>123.47011117872231</v>
      </c>
      <c r="I32" s="12">
        <v>127.75435717470376</v>
      </c>
      <c r="J32" s="18">
        <v>130.92820467105875</v>
      </c>
    </row>
    <row r="33" spans="2:14" x14ac:dyDescent="0.35">
      <c r="B33" s="17">
        <v>150</v>
      </c>
      <c r="C33" s="12">
        <v>76.195877891859155</v>
      </c>
      <c r="D33" s="12">
        <v>95.135497436355564</v>
      </c>
      <c r="E33" s="12">
        <v>109.34355311704789</v>
      </c>
      <c r="F33" s="12">
        <v>119.88058698946877</v>
      </c>
      <c r="G33" s="12">
        <v>127.68698404924507</v>
      </c>
      <c r="H33" s="12">
        <v>133.47011117808799</v>
      </c>
      <c r="I33" s="12">
        <v>137.75435717470225</v>
      </c>
      <c r="J33" s="18">
        <v>140.92820467105872</v>
      </c>
    </row>
    <row r="34" spans="2:14" x14ac:dyDescent="0.35">
      <c r="B34" s="17">
        <v>160</v>
      </c>
      <c r="C34" s="12">
        <v>86.088789190986702</v>
      </c>
      <c r="D34" s="12">
        <v>105.12775177333167</v>
      </c>
      <c r="E34" s="12">
        <v>119.34327435581932</v>
      </c>
      <c r="F34" s="12">
        <v>129.88058207156851</v>
      </c>
      <c r="G34" s="12">
        <v>137.68698400711207</v>
      </c>
      <c r="H34" s="12">
        <v>143.47011117791376</v>
      </c>
      <c r="I34" s="12">
        <v>147.75435717470191</v>
      </c>
      <c r="J34" s="18">
        <v>150.92820467105875</v>
      </c>
    </row>
    <row r="35" spans="2:14" x14ac:dyDescent="0.35">
      <c r="B35" s="17">
        <v>170</v>
      </c>
      <c r="C35" s="12">
        <v>96.02332585081129</v>
      </c>
      <c r="D35" s="12">
        <v>115.12365489613366</v>
      </c>
      <c r="E35" s="12">
        <v>129.34314728847738</v>
      </c>
      <c r="F35" s="12">
        <v>139.88058014457783</v>
      </c>
      <c r="G35" s="12">
        <v>147.6869839929455</v>
      </c>
      <c r="H35" s="12">
        <v>153.47011117786357</v>
      </c>
      <c r="I35" s="12">
        <v>157.75435717470182</v>
      </c>
      <c r="J35" s="18">
        <v>160.92820467105875</v>
      </c>
    </row>
    <row r="36" spans="2:14" x14ac:dyDescent="0.35">
      <c r="B36" s="17">
        <v>180</v>
      </c>
      <c r="C36" s="12">
        <v>105.98323508077216</v>
      </c>
      <c r="D36" s="12">
        <v>125.12146730191137</v>
      </c>
      <c r="E36" s="12">
        <v>139.34308833027495</v>
      </c>
      <c r="F36" s="12">
        <v>149.88057936933711</v>
      </c>
      <c r="G36" s="12">
        <v>157.68698398801126</v>
      </c>
      <c r="H36" s="12">
        <v>163.47011117784845</v>
      </c>
      <c r="I36" s="12">
        <v>167.75435717470179</v>
      </c>
      <c r="J36" s="18">
        <v>170.92820467105875</v>
      </c>
    </row>
    <row r="37" spans="2:14" x14ac:dyDescent="0.35">
      <c r="B37" s="17">
        <v>190</v>
      </c>
      <c r="C37" s="12">
        <v>115.95861136210812</v>
      </c>
      <c r="D37" s="12">
        <v>135.12028764575965</v>
      </c>
      <c r="E37" s="12">
        <v>149.34306049796959</v>
      </c>
      <c r="F37" s="12">
        <v>159.88057904956867</v>
      </c>
      <c r="G37" s="12">
        <v>167.68698398623525</v>
      </c>
      <c r="H37" s="12">
        <v>173.47011117784371</v>
      </c>
      <c r="I37" s="12">
        <v>177.75435717470179</v>
      </c>
      <c r="J37" s="18">
        <v>180.92820467105875</v>
      </c>
    </row>
    <row r="38" spans="2:14" x14ac:dyDescent="0.35">
      <c r="B38" s="19">
        <v>200</v>
      </c>
      <c r="C38" s="40">
        <v>125.94343121827163</v>
      </c>
      <c r="D38" s="40">
        <v>145.11964511729704</v>
      </c>
      <c r="E38" s="40">
        <v>159.34304713800088</v>
      </c>
      <c r="F38" s="40">
        <v>169.88057891451916</v>
      </c>
      <c r="G38" s="40">
        <v>177.68698398557606</v>
      </c>
      <c r="H38" s="40">
        <v>183.47011117784214</v>
      </c>
      <c r="I38" s="40">
        <v>187.75435717470179</v>
      </c>
      <c r="J38" s="20">
        <v>190.92820467105875</v>
      </c>
    </row>
    <row r="41" spans="2:14" ht="14.5" customHeight="1" x14ac:dyDescent="0.35">
      <c r="G41" s="234" t="s">
        <v>34</v>
      </c>
      <c r="H41" s="235"/>
      <c r="I41" s="235"/>
      <c r="J41" s="235"/>
      <c r="K41" s="235"/>
      <c r="L41" s="235"/>
      <c r="M41" s="235"/>
      <c r="N41" s="236"/>
    </row>
    <row r="42" spans="2:14" x14ac:dyDescent="0.35">
      <c r="G42" s="237"/>
      <c r="H42" s="238"/>
      <c r="I42" s="238"/>
      <c r="J42" s="238"/>
      <c r="K42" s="238"/>
      <c r="L42" s="238"/>
      <c r="M42" s="238"/>
      <c r="N42" s="239"/>
    </row>
    <row r="44" spans="2:14" x14ac:dyDescent="0.35">
      <c r="B44" s="49" t="s">
        <v>7</v>
      </c>
    </row>
    <row r="45" spans="2:14" x14ac:dyDescent="0.35">
      <c r="B45" s="37">
        <f>E12</f>
        <v>12.120314291465803</v>
      </c>
      <c r="C45" s="42">
        <v>0.1</v>
      </c>
      <c r="D45" s="42">
        <v>0.2</v>
      </c>
      <c r="E45" s="42">
        <v>0.3</v>
      </c>
      <c r="F45" s="42">
        <v>0.4</v>
      </c>
      <c r="G45" s="42">
        <v>0.5</v>
      </c>
      <c r="H45" s="42">
        <v>0.6</v>
      </c>
      <c r="I45" s="42">
        <v>0.7</v>
      </c>
      <c r="J45" s="43">
        <v>0.8</v>
      </c>
    </row>
    <row r="46" spans="2:14" x14ac:dyDescent="0.35">
      <c r="B46" s="8">
        <v>10</v>
      </c>
      <c r="C46" s="44">
        <f t="dataTable" ref="C46:J65" dt2D="1" dtr="1" r1="E8" r2="E6"/>
        <v>64.081822073829784</v>
      </c>
      <c r="D46" s="44">
        <v>44.881164282150635</v>
      </c>
      <c r="E46" s="44">
        <v>30.657005565452515</v>
      </c>
      <c r="F46" s="44">
        <v>20.120592222688323</v>
      </c>
      <c r="G46" s="44">
        <v>12.330828157075883</v>
      </c>
      <c r="H46" s="44">
        <v>6.6741989939028201</v>
      </c>
      <c r="I46" s="44">
        <v>2.9030579501337161</v>
      </c>
      <c r="J46" s="9">
        <v>0.89812272592796605</v>
      </c>
    </row>
    <row r="47" spans="2:14" x14ac:dyDescent="0.35">
      <c r="B47" s="8">
        <v>20</v>
      </c>
      <c r="C47" s="44">
        <v>54.08206582046288</v>
      </c>
      <c r="D47" s="44">
        <v>34.887011171129529</v>
      </c>
      <c r="E47" s="44">
        <v>20.729782633068652</v>
      </c>
      <c r="F47" s="44">
        <v>10.609397394286407</v>
      </c>
      <c r="G47" s="44">
        <v>4.2081058737903678</v>
      </c>
      <c r="H47" s="44">
        <v>1.1422062985820354</v>
      </c>
      <c r="I47" s="44">
        <v>0.18979633285135122</v>
      </c>
      <c r="J47" s="9">
        <v>1.7781124184068964E-2</v>
      </c>
    </row>
    <row r="48" spans="2:14" x14ac:dyDescent="0.35">
      <c r="B48" s="8">
        <v>30</v>
      </c>
      <c r="C48" s="44">
        <v>44.104721440454362</v>
      </c>
      <c r="D48" s="44">
        <v>25.109571950067355</v>
      </c>
      <c r="E48" s="44">
        <v>11.911446726434601</v>
      </c>
      <c r="F48" s="44">
        <v>4.193483603483072</v>
      </c>
      <c r="G48" s="44">
        <v>0.96878387522459875</v>
      </c>
      <c r="H48" s="44">
        <v>0.13264282303191599</v>
      </c>
      <c r="I48" s="44">
        <v>1.0015473970466704E-2</v>
      </c>
      <c r="J48" s="9">
        <v>3.9775304459278762E-4</v>
      </c>
    </row>
    <row r="49" spans="2:10" x14ac:dyDescent="0.35">
      <c r="B49" s="8">
        <v>40</v>
      </c>
      <c r="C49" s="44">
        <v>34.362305815981593</v>
      </c>
      <c r="D49" s="44">
        <v>16.457956949549832</v>
      </c>
      <c r="E49" s="44">
        <v>5.8801132251843313</v>
      </c>
      <c r="F49" s="44">
        <v>1.3851874916467732</v>
      </c>
      <c r="G49" s="44">
        <v>0.19408629153822221</v>
      </c>
      <c r="H49" s="44">
        <v>1.503354473662688E-2</v>
      </c>
      <c r="I49" s="44">
        <v>6.1342649891130314E-4</v>
      </c>
      <c r="J49" s="9">
        <v>1.2779920536029111E-5</v>
      </c>
    </row>
    <row r="50" spans="2:10" x14ac:dyDescent="0.35">
      <c r="B50" s="8">
        <v>50</v>
      </c>
      <c r="C50" s="44">
        <v>25.418092779529474</v>
      </c>
      <c r="D50" s="44">
        <v>9.9079951184464683</v>
      </c>
      <c r="E50" s="44">
        <v>2.6254985335566214</v>
      </c>
      <c r="F50" s="44">
        <v>0.42368153783971385</v>
      </c>
      <c r="G50" s="44">
        <v>3.8407841745827731E-2</v>
      </c>
      <c r="H50" s="44">
        <v>1.8533893377978457E-3</v>
      </c>
      <c r="I50" s="44">
        <v>4.5974843459754573E-5</v>
      </c>
      <c r="J50" s="9">
        <v>5.7303222288171604E-7</v>
      </c>
    </row>
    <row r="51" spans="2:10" x14ac:dyDescent="0.35">
      <c r="B51" s="8">
        <v>60</v>
      </c>
      <c r="C51" s="44">
        <v>17.892149159907724</v>
      </c>
      <c r="D51" s="44">
        <v>5.5966923798974761</v>
      </c>
      <c r="E51" s="44">
        <v>1.1095968219919561</v>
      </c>
      <c r="F51" s="44">
        <v>0.12710050682092355</v>
      </c>
      <c r="G51" s="44">
        <v>7.8939405424789666E-3</v>
      </c>
      <c r="H51" s="44">
        <v>2.5505002663411434E-4</v>
      </c>
      <c r="I51" s="44">
        <v>4.1731715254275577E-6</v>
      </c>
      <c r="J51" s="9">
        <v>3.3969332243427784E-8</v>
      </c>
    </row>
    <row r="52" spans="2:10" x14ac:dyDescent="0.35">
      <c r="B52" s="8">
        <v>70</v>
      </c>
      <c r="C52" s="44">
        <v>12.078165544747058</v>
      </c>
      <c r="D52" s="44">
        <v>3.0294118727037009</v>
      </c>
      <c r="E52" s="44">
        <v>0.45745499167106685</v>
      </c>
      <c r="F52" s="44">
        <v>3.8502522798843586E-2</v>
      </c>
      <c r="G52" s="44">
        <v>1.7162580700717835E-3</v>
      </c>
      <c r="H52" s="44">
        <v>3.9196445243141532E-5</v>
      </c>
      <c r="I52" s="44">
        <v>4.4881341129971529E-7</v>
      </c>
      <c r="J52" s="9">
        <v>2.5393325301622896E-9</v>
      </c>
    </row>
    <row r="53" spans="2:10" x14ac:dyDescent="0.35">
      <c r="B53" s="8">
        <v>80</v>
      </c>
      <c r="C53" s="44">
        <v>7.8917183015115633</v>
      </c>
      <c r="D53" s="44">
        <v>1.5974237729315757</v>
      </c>
      <c r="E53" s="44">
        <v>0.187415784954992</v>
      </c>
      <c r="F53" s="44">
        <v>1.1947453330148877E-2</v>
      </c>
      <c r="G53" s="44">
        <v>3.9675634453015945E-4</v>
      </c>
      <c r="H53" s="44">
        <v>6.6783734294664055E-6</v>
      </c>
      <c r="I53" s="44">
        <v>5.595752087210537E-8</v>
      </c>
      <c r="J53" s="9">
        <v>2.305388029245822E-10</v>
      </c>
    </row>
    <row r="54" spans="2:10" x14ac:dyDescent="0.35">
      <c r="B54" s="8">
        <v>90</v>
      </c>
      <c r="C54" s="44">
        <v>5.0337061380863908</v>
      </c>
      <c r="D54" s="44">
        <v>0.83034454794534973</v>
      </c>
      <c r="E54" s="44">
        <v>7.7154154050558255E-2</v>
      </c>
      <c r="F54" s="44">
        <v>3.822915194007806E-3</v>
      </c>
      <c r="G54" s="44">
        <v>9.7484291503931566E-5</v>
      </c>
      <c r="H54" s="44">
        <v>1.2499955128403801E-6</v>
      </c>
      <c r="I54" s="44">
        <v>7.9357239392576829E-9</v>
      </c>
      <c r="J54" s="9">
        <v>2.4679639994924741E-11</v>
      </c>
    </row>
    <row r="55" spans="2:10" x14ac:dyDescent="0.35">
      <c r="B55" s="8">
        <v>100</v>
      </c>
      <c r="C55" s="44">
        <v>3.1567297773311154</v>
      </c>
      <c r="D55" s="44">
        <v>0.4289911630911587</v>
      </c>
      <c r="E55" s="44">
        <v>3.2125923848974447E-2</v>
      </c>
      <c r="F55" s="44">
        <v>1.2647372745189771E-3</v>
      </c>
      <c r="G55" s="44">
        <v>2.5387836047949491E-5</v>
      </c>
      <c r="H55" s="44">
        <v>2.5469346289530077E-7</v>
      </c>
      <c r="I55" s="44">
        <v>1.2597820264654743E-9</v>
      </c>
      <c r="J55" s="9">
        <v>3.0434725643000266E-12</v>
      </c>
    </row>
    <row r="56" spans="2:10" x14ac:dyDescent="0.35">
      <c r="B56" s="8">
        <v>110</v>
      </c>
      <c r="C56" s="44">
        <v>1.9573151748963902</v>
      </c>
      <c r="D56" s="44">
        <v>0.22153544226825361</v>
      </c>
      <c r="E56" s="44">
        <v>1.3581214402353575E-2</v>
      </c>
      <c r="F56" s="44">
        <v>4.328393964267048E-4</v>
      </c>
      <c r="G56" s="44">
        <v>6.9828546806015827E-6</v>
      </c>
      <c r="H56" s="44">
        <v>5.6026131692674216E-8</v>
      </c>
      <c r="I56" s="44">
        <v>2.2089032930921575E-10</v>
      </c>
      <c r="J56" s="9">
        <v>4.2435124078072454E-13</v>
      </c>
    </row>
    <row r="57" spans="2:10" x14ac:dyDescent="0.35">
      <c r="B57" s="8">
        <v>120</v>
      </c>
      <c r="C57" s="44">
        <v>1.2051459152617738</v>
      </c>
      <c r="D57" s="44">
        <v>0.11479252457215428</v>
      </c>
      <c r="E57" s="44">
        <v>5.8413127296789366E-3</v>
      </c>
      <c r="F57" s="44">
        <v>1.531520549180787E-4</v>
      </c>
      <c r="G57" s="44">
        <v>2.0207193754669384E-6</v>
      </c>
      <c r="H57" s="44">
        <v>1.3207540376912079E-8</v>
      </c>
      <c r="I57" s="44">
        <v>4.2303049304631847E-11</v>
      </c>
      <c r="J57" s="9">
        <v>6.5891481159347469E-14</v>
      </c>
    </row>
    <row r="58" spans="2:10" x14ac:dyDescent="0.35">
      <c r="B58" s="8">
        <v>130</v>
      </c>
      <c r="C58" s="44">
        <v>0.73927651728558441</v>
      </c>
      <c r="D58" s="44">
        <v>5.9839568917932628E-2</v>
      </c>
      <c r="E58" s="44">
        <v>2.5586612634013392E-3</v>
      </c>
      <c r="F58" s="44">
        <v>5.5961202320245506E-5</v>
      </c>
      <c r="G58" s="44">
        <v>6.1296874852158725E-7</v>
      </c>
      <c r="H58" s="44">
        <v>3.3151108610417892E-9</v>
      </c>
      <c r="I58" s="44">
        <v>8.7658348578079811E-12</v>
      </c>
      <c r="J58" s="9">
        <v>1.1253212830828588E-14</v>
      </c>
    </row>
    <row r="59" spans="2:10" x14ac:dyDescent="0.35">
      <c r="B59" s="8">
        <v>140</v>
      </c>
      <c r="C59" s="44">
        <v>0.4529462565149136</v>
      </c>
      <c r="D59" s="44">
        <v>3.1435540754609193E-2</v>
      </c>
      <c r="E59" s="44">
        <v>1.1418243194638873E-3</v>
      </c>
      <c r="F59" s="44">
        <v>2.1086206501107901E-5</v>
      </c>
      <c r="G59" s="44">
        <v>1.942334169868195E-7</v>
      </c>
      <c r="H59" s="44">
        <v>8.8096307396885399E-10</v>
      </c>
      <c r="I59" s="44">
        <v>1.9497523561095281E-12</v>
      </c>
      <c r="J59" s="9">
        <v>2.0920585825420244E-15</v>
      </c>
    </row>
    <row r="60" spans="2:10" x14ac:dyDescent="0.35">
      <c r="B60" s="8">
        <v>150</v>
      </c>
      <c r="C60" s="44">
        <v>0.27769996003095621</v>
      </c>
      <c r="D60" s="44">
        <v>1.6661045758208537E-2</v>
      </c>
      <c r="E60" s="44">
        <v>5.1909110778959426E-4</v>
      </c>
      <c r="F60" s="44">
        <v>8.1806889786950794E-6</v>
      </c>
      <c r="G60" s="44">
        <v>6.4088058254701149E-8</v>
      </c>
      <c r="H60" s="44">
        <v>2.4663063562391219E-10</v>
      </c>
      <c r="I60" s="44">
        <v>4.6235516262007174E-13</v>
      </c>
      <c r="J60" s="9">
        <v>4.1970507866173452E-16</v>
      </c>
    </row>
    <row r="61" spans="2:10" x14ac:dyDescent="0.35">
      <c r="B61" s="8">
        <v>160</v>
      </c>
      <c r="C61" s="44">
        <v>0.17061125915847541</v>
      </c>
      <c r="D61" s="44">
        <v>8.9153827343119302E-3</v>
      </c>
      <c r="E61" s="44">
        <v>2.4032987921040116E-4</v>
      </c>
      <c r="F61" s="44">
        <v>3.2627887213161334E-6</v>
      </c>
      <c r="G61" s="44">
        <v>2.1955074708605785E-8</v>
      </c>
      <c r="H61" s="44">
        <v>7.2423008138529719E-11</v>
      </c>
      <c r="I61" s="44">
        <v>1.162096841232486E-13</v>
      </c>
      <c r="J61" s="9">
        <v>9.0194805009757731E-17</v>
      </c>
    </row>
    <row r="62" spans="2:10" x14ac:dyDescent="0.35">
      <c r="B62" s="8">
        <v>170</v>
      </c>
      <c r="C62" s="44">
        <v>0.10514791898309006</v>
      </c>
      <c r="D62" s="44">
        <v>4.818505536320232E-3</v>
      </c>
      <c r="E62" s="44">
        <v>1.1326253731013046E-4</v>
      </c>
      <c r="F62" s="44">
        <v>1.3357980448582376E-6</v>
      </c>
      <c r="G62" s="44">
        <v>7.7884622732605828E-9</v>
      </c>
      <c r="H62" s="44">
        <v>2.2221999493552382E-11</v>
      </c>
      <c r="I62" s="44">
        <v>3.080213365363363E-14</v>
      </c>
      <c r="J62" s="9">
        <v>2.0631927996199475E-17</v>
      </c>
    </row>
    <row r="63" spans="2:10" x14ac:dyDescent="0.35">
      <c r="B63" s="8">
        <v>180</v>
      </c>
      <c r="C63" s="44">
        <v>6.5057148943956422E-2</v>
      </c>
      <c r="D63" s="44">
        <v>2.6309113140172459E-3</v>
      </c>
      <c r="E63" s="44">
        <v>5.4304334859120278E-5</v>
      </c>
      <c r="F63" s="44">
        <v>5.6055731649445373E-7</v>
      </c>
      <c r="G63" s="44">
        <v>2.8542373714590593E-9</v>
      </c>
      <c r="H63" s="44">
        <v>7.1006320953390115E-12</v>
      </c>
      <c r="I63" s="44">
        <v>8.571869810789818E-15</v>
      </c>
      <c r="J63" s="9">
        <v>4.996297930923758E-18</v>
      </c>
    </row>
    <row r="64" spans="2:10" x14ac:dyDescent="0.35">
      <c r="B64" s="8">
        <v>190</v>
      </c>
      <c r="C64" s="44">
        <v>4.0433430279890326E-2</v>
      </c>
      <c r="D64" s="44">
        <v>1.4512551622850624E-3</v>
      </c>
      <c r="E64" s="44">
        <v>2.6472029523200982E-5</v>
      </c>
      <c r="F64" s="44">
        <v>2.4078884198904306E-7</v>
      </c>
      <c r="G64" s="44">
        <v>1.0782281878874733E-9</v>
      </c>
      <c r="H64" s="44">
        <v>2.355668202455879E-12</v>
      </c>
      <c r="I64" s="44">
        <v>2.4948663948506869E-15</v>
      </c>
      <c r="J64" s="9">
        <v>1.2748092644959794E-18</v>
      </c>
    </row>
    <row r="65" spans="2:10" x14ac:dyDescent="0.35">
      <c r="B65" s="10">
        <v>200</v>
      </c>
      <c r="C65" s="45">
        <v>2.5253286443405881E-2</v>
      </c>
      <c r="D65" s="45">
        <v>8.0872669968259231E-4</v>
      </c>
      <c r="E65" s="45">
        <v>1.3112060780160763E-5</v>
      </c>
      <c r="F65" s="45">
        <v>1.0573937094324105E-7</v>
      </c>
      <c r="G65" s="45">
        <v>4.1904647666283469E-10</v>
      </c>
      <c r="H65" s="45">
        <v>8.0923127318512182E-13</v>
      </c>
      <c r="I65" s="45">
        <v>7.5685972481104995E-16</v>
      </c>
      <c r="J65" s="11">
        <v>3.4129138254753075E-19</v>
      </c>
    </row>
  </sheetData>
  <mergeCells count="2">
    <mergeCell ref="G2:N3"/>
    <mergeCell ref="G41:N4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Fill="0" autoPict="0" macro="[0]!Macro2">
                <anchor moveWithCells="1" sizeWithCells="1">
                  <from>
                    <xdr:col>16</xdr:col>
                    <xdr:colOff>19050</xdr:colOff>
                    <xdr:row>2</xdr:row>
                    <xdr:rowOff>0</xdr:rowOff>
                  </from>
                  <to>
                    <xdr:col>18</xdr:col>
                    <xdr:colOff>12700</xdr:colOff>
                    <xdr:row>7</xdr:row>
                    <xdr:rowOff>12700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83D37-EE48-4970-9A87-1AB216D3EBE1}">
  <sheetPr codeName="Sheet23"/>
  <dimension ref="F2:K4"/>
  <sheetViews>
    <sheetView workbookViewId="0">
      <selection activeCell="C4" sqref="C4"/>
    </sheetView>
  </sheetViews>
  <sheetFormatPr defaultRowHeight="14.5" x14ac:dyDescent="0.35"/>
  <sheetData>
    <row r="2" spans="6:11" x14ac:dyDescent="0.35">
      <c r="F2" s="233" t="s">
        <v>570</v>
      </c>
      <c r="G2" s="230"/>
      <c r="H2" s="230"/>
      <c r="I2" s="230"/>
      <c r="J2" s="230"/>
      <c r="K2" s="230"/>
    </row>
    <row r="3" spans="6:11" x14ac:dyDescent="0.35">
      <c r="F3" s="230"/>
      <c r="G3" s="230"/>
      <c r="H3" s="230"/>
      <c r="I3" s="230"/>
      <c r="J3" s="230"/>
      <c r="K3" s="230"/>
    </row>
    <row r="4" spans="6:11" x14ac:dyDescent="0.35">
      <c r="F4" s="230"/>
      <c r="G4" s="230"/>
      <c r="H4" s="230"/>
      <c r="I4" s="230"/>
      <c r="J4" s="230"/>
      <c r="K4" s="230"/>
    </row>
  </sheetData>
  <mergeCells count="1">
    <mergeCell ref="F2:K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5233" r:id="rId3" name="Button 1">
              <controlPr defaultSize="0" print="0" autoFill="0" autoPict="0" macro="[0]!Macro14">
                <anchor moveWithCells="1" sizeWithCells="1">
                  <from>
                    <xdr:col>12</xdr:col>
                    <xdr:colOff>101600</xdr:colOff>
                    <xdr:row>11</xdr:row>
                    <xdr:rowOff>19050</xdr:rowOff>
                  </from>
                  <to>
                    <xdr:col>14</xdr:col>
                    <xdr:colOff>234950</xdr:colOff>
                    <xdr:row>14</xdr:row>
                    <xdr:rowOff>120650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A7F5B-3FD3-4221-971A-47371B31FDAA}">
  <sheetPr codeName="Sheet12">
    <tabColor theme="5" tint="0.79998168889431442"/>
  </sheetPr>
  <dimension ref="C1:O119"/>
  <sheetViews>
    <sheetView topLeftCell="M1" workbookViewId="0">
      <selection activeCell="T99" sqref="T99"/>
    </sheetView>
  </sheetViews>
  <sheetFormatPr defaultRowHeight="14.5" x14ac:dyDescent="0.35"/>
  <cols>
    <col min="3" max="3" width="10.1796875" customWidth="1"/>
    <col min="4" max="5" width="9.81640625" customWidth="1"/>
    <col min="7" max="7" width="11.453125" customWidth="1"/>
    <col min="8" max="8" width="10.90625" customWidth="1"/>
  </cols>
  <sheetData>
    <row r="1" spans="3:15" ht="15" thickBot="1" x14ac:dyDescent="0.4"/>
    <row r="2" spans="3:15" x14ac:dyDescent="0.35">
      <c r="D2" s="240" t="s">
        <v>37</v>
      </c>
      <c r="E2" s="241"/>
      <c r="F2" s="241"/>
      <c r="G2" s="241"/>
      <c r="H2" s="241"/>
      <c r="I2" s="241"/>
      <c r="J2" s="241"/>
      <c r="K2" s="241"/>
      <c r="L2" s="241"/>
      <c r="M2" s="242"/>
      <c r="O2" t="s">
        <v>38</v>
      </c>
    </row>
    <row r="3" spans="3:15" x14ac:dyDescent="0.35">
      <c r="D3" s="243"/>
      <c r="E3" s="244"/>
      <c r="F3" s="244"/>
      <c r="G3" s="244"/>
      <c r="H3" s="244"/>
      <c r="I3" s="244"/>
      <c r="J3" s="244"/>
      <c r="K3" s="244"/>
      <c r="L3" s="244"/>
      <c r="M3" s="245"/>
    </row>
    <row r="5" spans="3:15" x14ac:dyDescent="0.35">
      <c r="C5" s="58"/>
      <c r="D5" s="67" t="s">
        <v>6</v>
      </c>
    </row>
    <row r="6" spans="3:15" x14ac:dyDescent="0.35">
      <c r="C6" s="61" t="s">
        <v>0</v>
      </c>
      <c r="D6" s="62">
        <v>100</v>
      </c>
    </row>
    <row r="7" spans="3:15" x14ac:dyDescent="0.35">
      <c r="C7" s="61" t="s">
        <v>1</v>
      </c>
      <c r="D7" s="62">
        <v>100</v>
      </c>
    </row>
    <row r="8" spans="3:15" x14ac:dyDescent="0.35">
      <c r="C8" s="61" t="s">
        <v>5</v>
      </c>
      <c r="D8" s="62">
        <v>3</v>
      </c>
    </row>
    <row r="9" spans="3:15" x14ac:dyDescent="0.35">
      <c r="C9" s="61" t="s">
        <v>2</v>
      </c>
      <c r="D9" s="62">
        <v>0.01</v>
      </c>
    </row>
    <row r="10" spans="3:15" x14ac:dyDescent="0.35">
      <c r="C10" s="61" t="s">
        <v>4</v>
      </c>
      <c r="D10" s="62">
        <v>0</v>
      </c>
    </row>
    <row r="11" spans="3:15" x14ac:dyDescent="0.35">
      <c r="C11" s="61" t="s">
        <v>39</v>
      </c>
      <c r="D11" s="62">
        <v>0.2</v>
      </c>
    </row>
    <row r="12" spans="3:15" x14ac:dyDescent="0.35">
      <c r="C12" s="63" t="s">
        <v>57</v>
      </c>
      <c r="D12" s="65">
        <f>BSMCall(D6,D7,D8,D9,D10,D11)</f>
        <v>15.075760936614971</v>
      </c>
    </row>
    <row r="14" spans="3:15" x14ac:dyDescent="0.35">
      <c r="C14" s="55" t="s">
        <v>40</v>
      </c>
      <c r="D14" s="38"/>
      <c r="E14" s="38" t="s">
        <v>41</v>
      </c>
      <c r="F14" s="38" t="s">
        <v>42</v>
      </c>
      <c r="G14" s="38" t="s">
        <v>43</v>
      </c>
      <c r="H14" s="39"/>
    </row>
    <row r="15" spans="3:15" x14ac:dyDescent="0.35">
      <c r="C15" s="68">
        <v>10</v>
      </c>
      <c r="D15" s="12">
        <f>MAX($D$7-C15,0)</f>
        <v>90</v>
      </c>
      <c r="E15" s="12">
        <f>$D$7-C15</f>
        <v>90</v>
      </c>
      <c r="F15" s="12">
        <f>MAX(C15-$D$7,0)</f>
        <v>0</v>
      </c>
      <c r="G15" s="12">
        <f>F15-$D$12</f>
        <v>-15.075760936614971</v>
      </c>
      <c r="H15" s="18">
        <f>E15+G15</f>
        <v>74.924239063385031</v>
      </c>
    </row>
    <row r="16" spans="3:15" x14ac:dyDescent="0.35">
      <c r="C16" s="68">
        <v>20</v>
      </c>
      <c r="D16" s="12">
        <f t="shared" ref="D16:D34" si="0">MAX($D$7-C16,0)</f>
        <v>80</v>
      </c>
      <c r="E16" s="12">
        <f t="shared" ref="E16:E34" si="1">$D$7-C16</f>
        <v>80</v>
      </c>
      <c r="F16" s="12">
        <f t="shared" ref="F16:F34" si="2">MAX(C16-$D$7,0)</f>
        <v>0</v>
      </c>
      <c r="G16" s="12">
        <f t="shared" ref="G16:G34" si="3">F16-$D$12</f>
        <v>-15.075760936614971</v>
      </c>
      <c r="H16" s="18">
        <f t="shared" ref="H16:H34" si="4">E16+G16</f>
        <v>64.924239063385031</v>
      </c>
    </row>
    <row r="17" spans="3:8" x14ac:dyDescent="0.35">
      <c r="C17" s="68">
        <v>30</v>
      </c>
      <c r="D17" s="12">
        <f t="shared" si="0"/>
        <v>70</v>
      </c>
      <c r="E17" s="12">
        <f t="shared" si="1"/>
        <v>70</v>
      </c>
      <c r="F17" s="12">
        <f t="shared" si="2"/>
        <v>0</v>
      </c>
      <c r="G17" s="12">
        <f t="shared" si="3"/>
        <v>-15.075760936614971</v>
      </c>
      <c r="H17" s="18">
        <f t="shared" si="4"/>
        <v>54.924239063385031</v>
      </c>
    </row>
    <row r="18" spans="3:8" x14ac:dyDescent="0.35">
      <c r="C18" s="68">
        <v>40</v>
      </c>
      <c r="D18" s="12">
        <f t="shared" si="0"/>
        <v>60</v>
      </c>
      <c r="E18" s="12">
        <f t="shared" si="1"/>
        <v>60</v>
      </c>
      <c r="F18" s="12">
        <f t="shared" si="2"/>
        <v>0</v>
      </c>
      <c r="G18" s="12">
        <f t="shared" si="3"/>
        <v>-15.075760936614971</v>
      </c>
      <c r="H18" s="18">
        <f t="shared" si="4"/>
        <v>44.924239063385031</v>
      </c>
    </row>
    <row r="19" spans="3:8" x14ac:dyDescent="0.35">
      <c r="C19" s="68">
        <v>50</v>
      </c>
      <c r="D19" s="12">
        <f t="shared" si="0"/>
        <v>50</v>
      </c>
      <c r="E19" s="12">
        <f t="shared" si="1"/>
        <v>50</v>
      </c>
      <c r="F19" s="12">
        <f t="shared" si="2"/>
        <v>0</v>
      </c>
      <c r="G19" s="12">
        <f t="shared" si="3"/>
        <v>-15.075760936614971</v>
      </c>
      <c r="H19" s="18">
        <f t="shared" si="4"/>
        <v>34.924239063385031</v>
      </c>
    </row>
    <row r="20" spans="3:8" x14ac:dyDescent="0.35">
      <c r="C20" s="68">
        <v>60</v>
      </c>
      <c r="D20" s="12">
        <f t="shared" si="0"/>
        <v>40</v>
      </c>
      <c r="E20" s="12">
        <f t="shared" si="1"/>
        <v>40</v>
      </c>
      <c r="F20" s="12">
        <f t="shared" si="2"/>
        <v>0</v>
      </c>
      <c r="G20" s="12">
        <f t="shared" si="3"/>
        <v>-15.075760936614971</v>
      </c>
      <c r="H20" s="18">
        <f t="shared" si="4"/>
        <v>24.924239063385031</v>
      </c>
    </row>
    <row r="21" spans="3:8" x14ac:dyDescent="0.35">
      <c r="C21" s="68">
        <v>70</v>
      </c>
      <c r="D21" s="12">
        <f t="shared" si="0"/>
        <v>30</v>
      </c>
      <c r="E21" s="12">
        <f t="shared" si="1"/>
        <v>30</v>
      </c>
      <c r="F21" s="12">
        <f t="shared" si="2"/>
        <v>0</v>
      </c>
      <c r="G21" s="12">
        <f t="shared" si="3"/>
        <v>-15.075760936614971</v>
      </c>
      <c r="H21" s="18">
        <f t="shared" si="4"/>
        <v>14.924239063385029</v>
      </c>
    </row>
    <row r="22" spans="3:8" x14ac:dyDescent="0.35">
      <c r="C22" s="68">
        <v>80</v>
      </c>
      <c r="D22" s="12">
        <f t="shared" si="0"/>
        <v>20</v>
      </c>
      <c r="E22" s="12">
        <f t="shared" si="1"/>
        <v>20</v>
      </c>
      <c r="F22" s="12">
        <f t="shared" si="2"/>
        <v>0</v>
      </c>
      <c r="G22" s="12">
        <f t="shared" si="3"/>
        <v>-15.075760936614971</v>
      </c>
      <c r="H22" s="18">
        <f t="shared" si="4"/>
        <v>4.9242390633850288</v>
      </c>
    </row>
    <row r="23" spans="3:8" x14ac:dyDescent="0.35">
      <c r="C23" s="68">
        <v>90</v>
      </c>
      <c r="D23" s="12">
        <f t="shared" si="0"/>
        <v>10</v>
      </c>
      <c r="E23" s="12">
        <f t="shared" si="1"/>
        <v>10</v>
      </c>
      <c r="F23" s="12">
        <f t="shared" si="2"/>
        <v>0</v>
      </c>
      <c r="G23" s="12">
        <f t="shared" si="3"/>
        <v>-15.075760936614971</v>
      </c>
      <c r="H23" s="18">
        <f t="shared" si="4"/>
        <v>-5.0757609366149712</v>
      </c>
    </row>
    <row r="24" spans="3:8" x14ac:dyDescent="0.35">
      <c r="C24" s="68">
        <v>100</v>
      </c>
      <c r="D24" s="12">
        <f t="shared" si="0"/>
        <v>0</v>
      </c>
      <c r="E24" s="12">
        <f t="shared" si="1"/>
        <v>0</v>
      </c>
      <c r="F24" s="12">
        <f t="shared" si="2"/>
        <v>0</v>
      </c>
      <c r="G24" s="12">
        <f t="shared" si="3"/>
        <v>-15.075760936614971</v>
      </c>
      <c r="H24" s="18">
        <f t="shared" si="4"/>
        <v>-15.075760936614971</v>
      </c>
    </row>
    <row r="25" spans="3:8" x14ac:dyDescent="0.35">
      <c r="C25" s="68">
        <v>110</v>
      </c>
      <c r="D25" s="12">
        <f t="shared" si="0"/>
        <v>0</v>
      </c>
      <c r="E25" s="12">
        <f t="shared" si="1"/>
        <v>-10</v>
      </c>
      <c r="F25" s="12">
        <f t="shared" si="2"/>
        <v>10</v>
      </c>
      <c r="G25" s="12">
        <f t="shared" si="3"/>
        <v>-5.0757609366149712</v>
      </c>
      <c r="H25" s="18">
        <f t="shared" si="4"/>
        <v>-15.075760936614971</v>
      </c>
    </row>
    <row r="26" spans="3:8" x14ac:dyDescent="0.35">
      <c r="C26" s="68">
        <v>120</v>
      </c>
      <c r="D26" s="12">
        <f t="shared" si="0"/>
        <v>0</v>
      </c>
      <c r="E26" s="12">
        <f t="shared" si="1"/>
        <v>-20</v>
      </c>
      <c r="F26" s="12">
        <f t="shared" si="2"/>
        <v>20</v>
      </c>
      <c r="G26" s="12">
        <f t="shared" si="3"/>
        <v>4.9242390633850288</v>
      </c>
      <c r="H26" s="18">
        <f t="shared" si="4"/>
        <v>-15.075760936614971</v>
      </c>
    </row>
    <row r="27" spans="3:8" x14ac:dyDescent="0.35">
      <c r="C27" s="68">
        <v>130</v>
      </c>
      <c r="D27" s="12">
        <f t="shared" si="0"/>
        <v>0</v>
      </c>
      <c r="E27" s="12">
        <f t="shared" si="1"/>
        <v>-30</v>
      </c>
      <c r="F27" s="12">
        <f t="shared" si="2"/>
        <v>30</v>
      </c>
      <c r="G27" s="12">
        <f t="shared" si="3"/>
        <v>14.924239063385029</v>
      </c>
      <c r="H27" s="18">
        <f t="shared" si="4"/>
        <v>-15.075760936614971</v>
      </c>
    </row>
    <row r="28" spans="3:8" x14ac:dyDescent="0.35">
      <c r="C28" s="68">
        <v>140</v>
      </c>
      <c r="D28" s="12">
        <f t="shared" si="0"/>
        <v>0</v>
      </c>
      <c r="E28" s="12">
        <f t="shared" si="1"/>
        <v>-40</v>
      </c>
      <c r="F28" s="12">
        <f t="shared" si="2"/>
        <v>40</v>
      </c>
      <c r="G28" s="12">
        <f t="shared" si="3"/>
        <v>24.924239063385031</v>
      </c>
      <c r="H28" s="18">
        <f t="shared" si="4"/>
        <v>-15.075760936614969</v>
      </c>
    </row>
    <row r="29" spans="3:8" x14ac:dyDescent="0.35">
      <c r="C29" s="68">
        <v>150</v>
      </c>
      <c r="D29" s="12">
        <f t="shared" si="0"/>
        <v>0</v>
      </c>
      <c r="E29" s="12">
        <f t="shared" si="1"/>
        <v>-50</v>
      </c>
      <c r="F29" s="12">
        <f t="shared" si="2"/>
        <v>50</v>
      </c>
      <c r="G29" s="12">
        <f t="shared" si="3"/>
        <v>34.924239063385031</v>
      </c>
      <c r="H29" s="18">
        <f t="shared" si="4"/>
        <v>-15.075760936614969</v>
      </c>
    </row>
    <row r="30" spans="3:8" x14ac:dyDescent="0.35">
      <c r="C30" s="68">
        <v>160</v>
      </c>
      <c r="D30" s="12">
        <f t="shared" si="0"/>
        <v>0</v>
      </c>
      <c r="E30" s="12">
        <f t="shared" si="1"/>
        <v>-60</v>
      </c>
      <c r="F30" s="12">
        <f t="shared" si="2"/>
        <v>60</v>
      </c>
      <c r="G30" s="12">
        <f t="shared" si="3"/>
        <v>44.924239063385031</v>
      </c>
      <c r="H30" s="18">
        <f t="shared" si="4"/>
        <v>-15.075760936614969</v>
      </c>
    </row>
    <row r="31" spans="3:8" x14ac:dyDescent="0.35">
      <c r="C31" s="68">
        <v>170</v>
      </c>
      <c r="D31" s="12">
        <f t="shared" si="0"/>
        <v>0</v>
      </c>
      <c r="E31" s="12">
        <f t="shared" si="1"/>
        <v>-70</v>
      </c>
      <c r="F31" s="12">
        <f t="shared" si="2"/>
        <v>70</v>
      </c>
      <c r="G31" s="12">
        <f t="shared" si="3"/>
        <v>54.924239063385031</v>
      </c>
      <c r="H31" s="18">
        <f t="shared" si="4"/>
        <v>-15.075760936614969</v>
      </c>
    </row>
    <row r="32" spans="3:8" x14ac:dyDescent="0.35">
      <c r="C32" s="68">
        <v>180</v>
      </c>
      <c r="D32" s="12">
        <f t="shared" si="0"/>
        <v>0</v>
      </c>
      <c r="E32" s="12">
        <f t="shared" si="1"/>
        <v>-80</v>
      </c>
      <c r="F32" s="12">
        <f t="shared" si="2"/>
        <v>80</v>
      </c>
      <c r="G32" s="12">
        <f t="shared" si="3"/>
        <v>64.924239063385031</v>
      </c>
      <c r="H32" s="18">
        <f t="shared" si="4"/>
        <v>-15.075760936614969</v>
      </c>
    </row>
    <row r="33" spans="3:15" x14ac:dyDescent="0.35">
      <c r="C33" s="68">
        <v>190</v>
      </c>
      <c r="D33" s="12">
        <f t="shared" si="0"/>
        <v>0</v>
      </c>
      <c r="E33" s="12">
        <f t="shared" si="1"/>
        <v>-90</v>
      </c>
      <c r="F33" s="12">
        <f t="shared" si="2"/>
        <v>90</v>
      </c>
      <c r="G33" s="12">
        <f t="shared" si="3"/>
        <v>74.924239063385031</v>
      </c>
      <c r="H33" s="18">
        <f t="shared" si="4"/>
        <v>-15.075760936614969</v>
      </c>
    </row>
    <row r="34" spans="3:15" x14ac:dyDescent="0.35">
      <c r="C34" s="69">
        <v>200</v>
      </c>
      <c r="D34" s="40">
        <f t="shared" si="0"/>
        <v>0</v>
      </c>
      <c r="E34" s="40">
        <f t="shared" si="1"/>
        <v>-100</v>
      </c>
      <c r="F34" s="40">
        <f t="shared" si="2"/>
        <v>100</v>
      </c>
      <c r="G34" s="40">
        <f t="shared" si="3"/>
        <v>84.924239063385031</v>
      </c>
      <c r="H34" s="20">
        <f t="shared" si="4"/>
        <v>-15.075760936614969</v>
      </c>
    </row>
    <row r="35" spans="3:15" ht="15" thickBot="1" x14ac:dyDescent="0.4"/>
    <row r="36" spans="3:15" x14ac:dyDescent="0.35">
      <c r="D36" s="240" t="s">
        <v>44</v>
      </c>
      <c r="E36" s="241"/>
      <c r="F36" s="241"/>
      <c r="G36" s="241"/>
      <c r="H36" s="241"/>
      <c r="I36" s="241"/>
      <c r="J36" s="241"/>
      <c r="K36" s="241"/>
      <c r="L36" s="241"/>
      <c r="M36" s="242"/>
    </row>
    <row r="37" spans="3:15" ht="15" thickBot="1" x14ac:dyDescent="0.4">
      <c r="D37" s="246"/>
      <c r="E37" s="247"/>
      <c r="F37" s="247"/>
      <c r="G37" s="247"/>
      <c r="H37" s="247"/>
      <c r="I37" s="247"/>
      <c r="J37" s="247"/>
      <c r="K37" s="247"/>
      <c r="L37" s="247"/>
      <c r="M37" s="248"/>
      <c r="O37" t="s">
        <v>45</v>
      </c>
    </row>
    <row r="39" spans="3:15" x14ac:dyDescent="0.35">
      <c r="C39" s="58" t="s">
        <v>0</v>
      </c>
      <c r="D39" s="60">
        <v>100</v>
      </c>
    </row>
    <row r="40" spans="3:15" x14ac:dyDescent="0.35">
      <c r="C40" s="61" t="s">
        <v>1</v>
      </c>
      <c r="D40" s="62">
        <v>100</v>
      </c>
    </row>
    <row r="41" spans="3:15" x14ac:dyDescent="0.35">
      <c r="C41" s="61" t="s">
        <v>5</v>
      </c>
      <c r="D41" s="62">
        <v>3</v>
      </c>
    </row>
    <row r="42" spans="3:15" x14ac:dyDescent="0.35">
      <c r="C42" s="61" t="s">
        <v>2</v>
      </c>
      <c r="D42" s="62">
        <v>0.01</v>
      </c>
    </row>
    <row r="43" spans="3:15" x14ac:dyDescent="0.35">
      <c r="C43" s="61" t="s">
        <v>4</v>
      </c>
      <c r="D43" s="62">
        <v>0</v>
      </c>
    </row>
    <row r="44" spans="3:15" x14ac:dyDescent="0.35">
      <c r="C44" s="61" t="s">
        <v>39</v>
      </c>
      <c r="D44" s="62">
        <v>0.2</v>
      </c>
    </row>
    <row r="45" spans="3:15" x14ac:dyDescent="0.35">
      <c r="C45" s="63" t="s">
        <v>58</v>
      </c>
      <c r="D45" s="65">
        <f>BSMPut(D39,D40,D41,D42,D43,D44)</f>
        <v>12.120314291465787</v>
      </c>
    </row>
    <row r="47" spans="3:15" x14ac:dyDescent="0.35">
      <c r="C47" s="70" t="s">
        <v>46</v>
      </c>
      <c r="D47" s="42"/>
      <c r="E47" s="42" t="s">
        <v>47</v>
      </c>
      <c r="F47" s="42" t="s">
        <v>48</v>
      </c>
      <c r="G47" s="42" t="s">
        <v>49</v>
      </c>
      <c r="H47" s="43"/>
    </row>
    <row r="48" spans="3:15" x14ac:dyDescent="0.35">
      <c r="C48" s="71">
        <v>10</v>
      </c>
      <c r="D48" s="44">
        <f>MAX(C48-$D$40,0)</f>
        <v>0</v>
      </c>
      <c r="E48" s="44">
        <f>C48-$D$40</f>
        <v>-90</v>
      </c>
      <c r="F48" s="44">
        <f>MAX($D$40-C48,0)</f>
        <v>90</v>
      </c>
      <c r="G48" s="44">
        <f>F48-$D$45</f>
        <v>77.879685708534211</v>
      </c>
      <c r="H48" s="9">
        <f>E48+G48</f>
        <v>-12.120314291465789</v>
      </c>
    </row>
    <row r="49" spans="3:8" x14ac:dyDescent="0.35">
      <c r="C49" s="71">
        <v>20</v>
      </c>
      <c r="D49" s="44">
        <f t="shared" ref="D49:D67" si="5">MAX(C49-$D$40,0)</f>
        <v>0</v>
      </c>
      <c r="E49" s="44">
        <f t="shared" ref="E49:E67" si="6">C49-$D$40</f>
        <v>-80</v>
      </c>
      <c r="F49" s="44">
        <f t="shared" ref="F49:F67" si="7">MAX($D$40-C49,0)</f>
        <v>80</v>
      </c>
      <c r="G49" s="44">
        <f t="shared" ref="G49:G67" si="8">F49-$D$45</f>
        <v>67.879685708534211</v>
      </c>
      <c r="H49" s="9">
        <f t="shared" ref="H49:H67" si="9">E49+G49</f>
        <v>-12.120314291465789</v>
      </c>
    </row>
    <row r="50" spans="3:8" x14ac:dyDescent="0.35">
      <c r="C50" s="71">
        <v>30</v>
      </c>
      <c r="D50" s="44">
        <f t="shared" si="5"/>
        <v>0</v>
      </c>
      <c r="E50" s="44">
        <f t="shared" si="6"/>
        <v>-70</v>
      </c>
      <c r="F50" s="44">
        <f t="shared" si="7"/>
        <v>70</v>
      </c>
      <c r="G50" s="44">
        <f t="shared" si="8"/>
        <v>57.879685708534211</v>
      </c>
      <c r="H50" s="9">
        <f t="shared" si="9"/>
        <v>-12.120314291465789</v>
      </c>
    </row>
    <row r="51" spans="3:8" x14ac:dyDescent="0.35">
      <c r="C51" s="71">
        <v>40</v>
      </c>
      <c r="D51" s="44">
        <f t="shared" si="5"/>
        <v>0</v>
      </c>
      <c r="E51" s="44">
        <f t="shared" si="6"/>
        <v>-60</v>
      </c>
      <c r="F51" s="44">
        <f t="shared" si="7"/>
        <v>60</v>
      </c>
      <c r="G51" s="44">
        <f t="shared" si="8"/>
        <v>47.879685708534211</v>
      </c>
      <c r="H51" s="9">
        <f t="shared" si="9"/>
        <v>-12.120314291465789</v>
      </c>
    </row>
    <row r="52" spans="3:8" x14ac:dyDescent="0.35">
      <c r="C52" s="71">
        <v>50</v>
      </c>
      <c r="D52" s="44">
        <f t="shared" si="5"/>
        <v>0</v>
      </c>
      <c r="E52" s="44">
        <f t="shared" si="6"/>
        <v>-50</v>
      </c>
      <c r="F52" s="44">
        <f t="shared" si="7"/>
        <v>50</v>
      </c>
      <c r="G52" s="44">
        <f t="shared" si="8"/>
        <v>37.879685708534211</v>
      </c>
      <c r="H52" s="9">
        <f t="shared" si="9"/>
        <v>-12.120314291465789</v>
      </c>
    </row>
    <row r="53" spans="3:8" x14ac:dyDescent="0.35">
      <c r="C53" s="71">
        <v>60</v>
      </c>
      <c r="D53" s="44">
        <f t="shared" si="5"/>
        <v>0</v>
      </c>
      <c r="E53" s="44">
        <f t="shared" si="6"/>
        <v>-40</v>
      </c>
      <c r="F53" s="44">
        <f t="shared" si="7"/>
        <v>40</v>
      </c>
      <c r="G53" s="44">
        <f t="shared" si="8"/>
        <v>27.879685708534211</v>
      </c>
      <c r="H53" s="9">
        <f t="shared" si="9"/>
        <v>-12.120314291465789</v>
      </c>
    </row>
    <row r="54" spans="3:8" x14ac:dyDescent="0.35">
      <c r="C54" s="71">
        <v>70</v>
      </c>
      <c r="D54" s="44">
        <f t="shared" si="5"/>
        <v>0</v>
      </c>
      <c r="E54" s="44">
        <f t="shared" si="6"/>
        <v>-30</v>
      </c>
      <c r="F54" s="44">
        <f t="shared" si="7"/>
        <v>30</v>
      </c>
      <c r="G54" s="44">
        <f t="shared" si="8"/>
        <v>17.879685708534211</v>
      </c>
      <c r="H54" s="9">
        <f t="shared" si="9"/>
        <v>-12.120314291465789</v>
      </c>
    </row>
    <row r="55" spans="3:8" x14ac:dyDescent="0.35">
      <c r="C55" s="71">
        <v>80</v>
      </c>
      <c r="D55" s="44">
        <f t="shared" si="5"/>
        <v>0</v>
      </c>
      <c r="E55" s="44">
        <f t="shared" si="6"/>
        <v>-20</v>
      </c>
      <c r="F55" s="44">
        <f t="shared" si="7"/>
        <v>20</v>
      </c>
      <c r="G55" s="44">
        <f t="shared" si="8"/>
        <v>7.8796857085342129</v>
      </c>
      <c r="H55" s="9">
        <f t="shared" si="9"/>
        <v>-12.120314291465787</v>
      </c>
    </row>
    <row r="56" spans="3:8" x14ac:dyDescent="0.35">
      <c r="C56" s="71">
        <v>90</v>
      </c>
      <c r="D56" s="44">
        <f t="shared" si="5"/>
        <v>0</v>
      </c>
      <c r="E56" s="44">
        <f t="shared" si="6"/>
        <v>-10</v>
      </c>
      <c r="F56" s="44">
        <f t="shared" si="7"/>
        <v>10</v>
      </c>
      <c r="G56" s="44">
        <f t="shared" si="8"/>
        <v>-2.1203142914657871</v>
      </c>
      <c r="H56" s="9">
        <f t="shared" si="9"/>
        <v>-12.120314291465787</v>
      </c>
    </row>
    <row r="57" spans="3:8" x14ac:dyDescent="0.35">
      <c r="C57" s="71">
        <v>100</v>
      </c>
      <c r="D57" s="44">
        <f t="shared" si="5"/>
        <v>0</v>
      </c>
      <c r="E57" s="44">
        <f t="shared" si="6"/>
        <v>0</v>
      </c>
      <c r="F57" s="44">
        <f t="shared" si="7"/>
        <v>0</v>
      </c>
      <c r="G57" s="44">
        <f t="shared" si="8"/>
        <v>-12.120314291465787</v>
      </c>
      <c r="H57" s="9">
        <f t="shared" si="9"/>
        <v>-12.120314291465787</v>
      </c>
    </row>
    <row r="58" spans="3:8" x14ac:dyDescent="0.35">
      <c r="C58" s="71">
        <v>110</v>
      </c>
      <c r="D58" s="44">
        <f t="shared" si="5"/>
        <v>10</v>
      </c>
      <c r="E58" s="44">
        <f t="shared" si="6"/>
        <v>10</v>
      </c>
      <c r="F58" s="44">
        <f t="shared" si="7"/>
        <v>0</v>
      </c>
      <c r="G58" s="44">
        <f t="shared" si="8"/>
        <v>-12.120314291465787</v>
      </c>
      <c r="H58" s="9">
        <f t="shared" si="9"/>
        <v>-2.1203142914657871</v>
      </c>
    </row>
    <row r="59" spans="3:8" x14ac:dyDescent="0.35">
      <c r="C59" s="71">
        <v>120</v>
      </c>
      <c r="D59" s="44">
        <f t="shared" si="5"/>
        <v>20</v>
      </c>
      <c r="E59" s="44">
        <f t="shared" si="6"/>
        <v>20</v>
      </c>
      <c r="F59" s="44">
        <f t="shared" si="7"/>
        <v>0</v>
      </c>
      <c r="G59" s="44">
        <f t="shared" si="8"/>
        <v>-12.120314291465787</v>
      </c>
      <c r="H59" s="9">
        <f t="shared" si="9"/>
        <v>7.8796857085342129</v>
      </c>
    </row>
    <row r="60" spans="3:8" x14ac:dyDescent="0.35">
      <c r="C60" s="71">
        <v>130</v>
      </c>
      <c r="D60" s="44">
        <f t="shared" si="5"/>
        <v>30</v>
      </c>
      <c r="E60" s="44">
        <f t="shared" si="6"/>
        <v>30</v>
      </c>
      <c r="F60" s="44">
        <f t="shared" si="7"/>
        <v>0</v>
      </c>
      <c r="G60" s="44">
        <f t="shared" si="8"/>
        <v>-12.120314291465787</v>
      </c>
      <c r="H60" s="9">
        <f t="shared" si="9"/>
        <v>17.879685708534211</v>
      </c>
    </row>
    <row r="61" spans="3:8" x14ac:dyDescent="0.35">
      <c r="C61" s="71">
        <v>140</v>
      </c>
      <c r="D61" s="44">
        <f t="shared" si="5"/>
        <v>40</v>
      </c>
      <c r="E61" s="44">
        <f t="shared" si="6"/>
        <v>40</v>
      </c>
      <c r="F61" s="44">
        <f t="shared" si="7"/>
        <v>0</v>
      </c>
      <c r="G61" s="44">
        <f t="shared" si="8"/>
        <v>-12.120314291465787</v>
      </c>
      <c r="H61" s="9">
        <f t="shared" si="9"/>
        <v>27.879685708534211</v>
      </c>
    </row>
    <row r="62" spans="3:8" x14ac:dyDescent="0.35">
      <c r="C62" s="71">
        <v>150</v>
      </c>
      <c r="D62" s="44">
        <f t="shared" si="5"/>
        <v>50</v>
      </c>
      <c r="E62" s="44">
        <f t="shared" si="6"/>
        <v>50</v>
      </c>
      <c r="F62" s="44">
        <f t="shared" si="7"/>
        <v>0</v>
      </c>
      <c r="G62" s="44">
        <f t="shared" si="8"/>
        <v>-12.120314291465787</v>
      </c>
      <c r="H62" s="9">
        <f t="shared" si="9"/>
        <v>37.879685708534211</v>
      </c>
    </row>
    <row r="63" spans="3:8" x14ac:dyDescent="0.35">
      <c r="C63" s="71">
        <v>160</v>
      </c>
      <c r="D63" s="44">
        <f t="shared" si="5"/>
        <v>60</v>
      </c>
      <c r="E63" s="44">
        <f t="shared" si="6"/>
        <v>60</v>
      </c>
      <c r="F63" s="44">
        <f t="shared" si="7"/>
        <v>0</v>
      </c>
      <c r="G63" s="44">
        <f t="shared" si="8"/>
        <v>-12.120314291465787</v>
      </c>
      <c r="H63" s="9">
        <f t="shared" si="9"/>
        <v>47.879685708534211</v>
      </c>
    </row>
    <row r="64" spans="3:8" x14ac:dyDescent="0.35">
      <c r="C64" s="71">
        <v>170</v>
      </c>
      <c r="D64" s="44">
        <f t="shared" si="5"/>
        <v>70</v>
      </c>
      <c r="E64" s="44">
        <f t="shared" si="6"/>
        <v>70</v>
      </c>
      <c r="F64" s="44">
        <f t="shared" si="7"/>
        <v>0</v>
      </c>
      <c r="G64" s="44">
        <f t="shared" si="8"/>
        <v>-12.120314291465787</v>
      </c>
      <c r="H64" s="9">
        <f t="shared" si="9"/>
        <v>57.879685708534211</v>
      </c>
    </row>
    <row r="65" spans="3:13" x14ac:dyDescent="0.35">
      <c r="C65" s="71">
        <v>180</v>
      </c>
      <c r="D65" s="44">
        <f t="shared" si="5"/>
        <v>80</v>
      </c>
      <c r="E65" s="44">
        <f t="shared" si="6"/>
        <v>80</v>
      </c>
      <c r="F65" s="44">
        <f t="shared" si="7"/>
        <v>0</v>
      </c>
      <c r="G65" s="44">
        <f t="shared" si="8"/>
        <v>-12.120314291465787</v>
      </c>
      <c r="H65" s="9">
        <f t="shared" si="9"/>
        <v>67.879685708534211</v>
      </c>
    </row>
    <row r="66" spans="3:13" x14ac:dyDescent="0.35">
      <c r="C66" s="71">
        <v>190</v>
      </c>
      <c r="D66" s="44">
        <f t="shared" si="5"/>
        <v>90</v>
      </c>
      <c r="E66" s="44">
        <f t="shared" si="6"/>
        <v>90</v>
      </c>
      <c r="F66" s="44">
        <f t="shared" si="7"/>
        <v>0</v>
      </c>
      <c r="G66" s="44">
        <f t="shared" si="8"/>
        <v>-12.120314291465787</v>
      </c>
      <c r="H66" s="9">
        <f t="shared" si="9"/>
        <v>77.879685708534211</v>
      </c>
    </row>
    <row r="67" spans="3:13" x14ac:dyDescent="0.35">
      <c r="C67" s="72">
        <v>200</v>
      </c>
      <c r="D67" s="45">
        <f t="shared" si="5"/>
        <v>100</v>
      </c>
      <c r="E67" s="45">
        <f t="shared" si="6"/>
        <v>100</v>
      </c>
      <c r="F67" s="45">
        <f t="shared" si="7"/>
        <v>0</v>
      </c>
      <c r="G67" s="45">
        <f t="shared" si="8"/>
        <v>-12.120314291465787</v>
      </c>
      <c r="H67" s="11">
        <f t="shared" si="9"/>
        <v>87.879685708534211</v>
      </c>
    </row>
    <row r="69" spans="3:13" ht="15" thickBot="1" x14ac:dyDescent="0.4"/>
    <row r="70" spans="3:13" x14ac:dyDescent="0.35">
      <c r="D70" s="240" t="s">
        <v>50</v>
      </c>
      <c r="E70" s="241"/>
      <c r="F70" s="241"/>
      <c r="G70" s="241"/>
      <c r="H70" s="241"/>
      <c r="I70" s="241"/>
      <c r="J70" s="241"/>
      <c r="K70" s="241"/>
      <c r="L70" s="241"/>
      <c r="M70" s="242"/>
    </row>
    <row r="71" spans="3:13" ht="15" thickBot="1" x14ac:dyDescent="0.4">
      <c r="D71" s="246"/>
      <c r="E71" s="247"/>
      <c r="F71" s="247"/>
      <c r="G71" s="247"/>
      <c r="H71" s="247"/>
      <c r="I71" s="247"/>
      <c r="J71" s="247"/>
      <c r="K71" s="247"/>
      <c r="L71" s="247"/>
      <c r="M71" s="248"/>
    </row>
    <row r="73" spans="3:13" x14ac:dyDescent="0.35">
      <c r="C73" s="55" t="s">
        <v>40</v>
      </c>
      <c r="D73" s="38" t="s">
        <v>41</v>
      </c>
      <c r="E73" s="38" t="s">
        <v>51</v>
      </c>
      <c r="F73" s="38" t="s">
        <v>52</v>
      </c>
      <c r="G73" s="39"/>
    </row>
    <row r="74" spans="3:13" x14ac:dyDescent="0.35">
      <c r="C74" s="68">
        <v>10</v>
      </c>
      <c r="D74" s="12">
        <f t="shared" ref="D74:D93" si="10">$D$7-C74</f>
        <v>90</v>
      </c>
      <c r="E74" s="12">
        <f t="shared" ref="E74:E93" si="11">-MAX($D$40-C74,0)</f>
        <v>-90</v>
      </c>
      <c r="F74" s="12">
        <f>E74-$D$45</f>
        <v>-102.12031429146579</v>
      </c>
      <c r="G74" s="18">
        <f>D74+F74</f>
        <v>-12.120314291465789</v>
      </c>
    </row>
    <row r="75" spans="3:13" x14ac:dyDescent="0.35">
      <c r="C75" s="68">
        <v>20</v>
      </c>
      <c r="D75" s="12">
        <f t="shared" si="10"/>
        <v>80</v>
      </c>
      <c r="E75" s="12">
        <f t="shared" si="11"/>
        <v>-80</v>
      </c>
      <c r="F75" s="12">
        <f>E75-$D$45</f>
        <v>-92.120314291465789</v>
      </c>
      <c r="G75" s="18">
        <f t="shared" ref="G75:G93" si="12">D75+F75</f>
        <v>-12.120314291465789</v>
      </c>
    </row>
    <row r="76" spans="3:13" x14ac:dyDescent="0.35">
      <c r="C76" s="68">
        <v>30</v>
      </c>
      <c r="D76" s="12">
        <f t="shared" si="10"/>
        <v>70</v>
      </c>
      <c r="E76" s="12">
        <f t="shared" si="11"/>
        <v>-70</v>
      </c>
      <c r="F76" s="12">
        <f t="shared" ref="F76:F93" si="13">E76-$D$45</f>
        <v>-82.120314291465789</v>
      </c>
      <c r="G76" s="18">
        <f t="shared" si="12"/>
        <v>-12.120314291465789</v>
      </c>
    </row>
    <row r="77" spans="3:13" x14ac:dyDescent="0.35">
      <c r="C77" s="68">
        <v>40</v>
      </c>
      <c r="D77" s="12">
        <f t="shared" si="10"/>
        <v>60</v>
      </c>
      <c r="E77" s="12">
        <f t="shared" si="11"/>
        <v>-60</v>
      </c>
      <c r="F77" s="12">
        <f t="shared" si="13"/>
        <v>-72.120314291465789</v>
      </c>
      <c r="G77" s="18">
        <f t="shared" si="12"/>
        <v>-12.120314291465789</v>
      </c>
    </row>
    <row r="78" spans="3:13" x14ac:dyDescent="0.35">
      <c r="C78" s="68">
        <v>50</v>
      </c>
      <c r="D78" s="12">
        <f t="shared" si="10"/>
        <v>50</v>
      </c>
      <c r="E78" s="12">
        <f t="shared" si="11"/>
        <v>-50</v>
      </c>
      <c r="F78" s="12">
        <f t="shared" si="13"/>
        <v>-62.120314291465789</v>
      </c>
      <c r="G78" s="18">
        <f t="shared" si="12"/>
        <v>-12.120314291465789</v>
      </c>
    </row>
    <row r="79" spans="3:13" x14ac:dyDescent="0.35">
      <c r="C79" s="68">
        <v>60</v>
      </c>
      <c r="D79" s="12">
        <f t="shared" si="10"/>
        <v>40</v>
      </c>
      <c r="E79" s="12">
        <f t="shared" si="11"/>
        <v>-40</v>
      </c>
      <c r="F79" s="12">
        <f t="shared" si="13"/>
        <v>-52.120314291465789</v>
      </c>
      <c r="G79" s="18">
        <f t="shared" si="12"/>
        <v>-12.120314291465789</v>
      </c>
    </row>
    <row r="80" spans="3:13" x14ac:dyDescent="0.35">
      <c r="C80" s="68">
        <v>70</v>
      </c>
      <c r="D80" s="12">
        <f t="shared" si="10"/>
        <v>30</v>
      </c>
      <c r="E80" s="12">
        <f t="shared" si="11"/>
        <v>-30</v>
      </c>
      <c r="F80" s="12">
        <f t="shared" si="13"/>
        <v>-42.120314291465789</v>
      </c>
      <c r="G80" s="18">
        <f t="shared" si="12"/>
        <v>-12.120314291465789</v>
      </c>
    </row>
    <row r="81" spans="3:13" x14ac:dyDescent="0.35">
      <c r="C81" s="68">
        <v>80</v>
      </c>
      <c r="D81" s="12">
        <f t="shared" si="10"/>
        <v>20</v>
      </c>
      <c r="E81" s="12">
        <f t="shared" si="11"/>
        <v>-20</v>
      </c>
      <c r="F81" s="12">
        <f t="shared" si="13"/>
        <v>-32.120314291465789</v>
      </c>
      <c r="G81" s="18">
        <f t="shared" si="12"/>
        <v>-12.120314291465789</v>
      </c>
    </row>
    <row r="82" spans="3:13" x14ac:dyDescent="0.35">
      <c r="C82" s="68">
        <v>90</v>
      </c>
      <c r="D82" s="12">
        <f t="shared" si="10"/>
        <v>10</v>
      </c>
      <c r="E82" s="12">
        <f t="shared" si="11"/>
        <v>-10</v>
      </c>
      <c r="F82" s="12">
        <f t="shared" si="13"/>
        <v>-22.120314291465789</v>
      </c>
      <c r="G82" s="18">
        <f t="shared" si="12"/>
        <v>-12.120314291465789</v>
      </c>
    </row>
    <row r="83" spans="3:13" x14ac:dyDescent="0.35">
      <c r="C83" s="68">
        <v>100</v>
      </c>
      <c r="D83" s="12">
        <f t="shared" si="10"/>
        <v>0</v>
      </c>
      <c r="E83" s="12">
        <f t="shared" si="11"/>
        <v>0</v>
      </c>
      <c r="F83" s="12">
        <f t="shared" si="13"/>
        <v>-12.120314291465787</v>
      </c>
      <c r="G83" s="18">
        <f t="shared" si="12"/>
        <v>-12.120314291465787</v>
      </c>
    </row>
    <row r="84" spans="3:13" x14ac:dyDescent="0.35">
      <c r="C84" s="68">
        <v>110</v>
      </c>
      <c r="D84" s="12">
        <f t="shared" si="10"/>
        <v>-10</v>
      </c>
      <c r="E84" s="12">
        <f t="shared" si="11"/>
        <v>0</v>
      </c>
      <c r="F84" s="12">
        <f t="shared" si="13"/>
        <v>-12.120314291465787</v>
      </c>
      <c r="G84" s="18">
        <f t="shared" si="12"/>
        <v>-22.120314291465789</v>
      </c>
    </row>
    <row r="85" spans="3:13" x14ac:dyDescent="0.35">
      <c r="C85" s="68">
        <v>120</v>
      </c>
      <c r="D85" s="12">
        <f t="shared" si="10"/>
        <v>-20</v>
      </c>
      <c r="E85" s="12">
        <f t="shared" si="11"/>
        <v>0</v>
      </c>
      <c r="F85" s="12">
        <f t="shared" si="13"/>
        <v>-12.120314291465787</v>
      </c>
      <c r="G85" s="18">
        <f t="shared" si="12"/>
        <v>-32.120314291465789</v>
      </c>
    </row>
    <row r="86" spans="3:13" x14ac:dyDescent="0.35">
      <c r="C86" s="68">
        <v>130</v>
      </c>
      <c r="D86" s="12">
        <f t="shared" si="10"/>
        <v>-30</v>
      </c>
      <c r="E86" s="12">
        <f t="shared" si="11"/>
        <v>0</v>
      </c>
      <c r="F86" s="12">
        <f t="shared" si="13"/>
        <v>-12.120314291465787</v>
      </c>
      <c r="G86" s="18">
        <f t="shared" si="12"/>
        <v>-42.120314291465789</v>
      </c>
    </row>
    <row r="87" spans="3:13" x14ac:dyDescent="0.35">
      <c r="C87" s="68">
        <v>140</v>
      </c>
      <c r="D87" s="12">
        <f t="shared" si="10"/>
        <v>-40</v>
      </c>
      <c r="E87" s="12">
        <f t="shared" si="11"/>
        <v>0</v>
      </c>
      <c r="F87" s="12">
        <f t="shared" si="13"/>
        <v>-12.120314291465787</v>
      </c>
      <c r="G87" s="18">
        <f t="shared" si="12"/>
        <v>-52.120314291465789</v>
      </c>
    </row>
    <row r="88" spans="3:13" x14ac:dyDescent="0.35">
      <c r="C88" s="68">
        <v>150</v>
      </c>
      <c r="D88" s="12">
        <f t="shared" si="10"/>
        <v>-50</v>
      </c>
      <c r="E88" s="12">
        <f t="shared" si="11"/>
        <v>0</v>
      </c>
      <c r="F88" s="12">
        <f t="shared" si="13"/>
        <v>-12.120314291465787</v>
      </c>
      <c r="G88" s="18">
        <f t="shared" si="12"/>
        <v>-62.120314291465789</v>
      </c>
    </row>
    <row r="89" spans="3:13" x14ac:dyDescent="0.35">
      <c r="C89" s="68">
        <v>160</v>
      </c>
      <c r="D89" s="12">
        <f t="shared" si="10"/>
        <v>-60</v>
      </c>
      <c r="E89" s="12">
        <f t="shared" si="11"/>
        <v>0</v>
      </c>
      <c r="F89" s="12">
        <f t="shared" si="13"/>
        <v>-12.120314291465787</v>
      </c>
      <c r="G89" s="18">
        <f t="shared" si="12"/>
        <v>-72.120314291465789</v>
      </c>
    </row>
    <row r="90" spans="3:13" x14ac:dyDescent="0.35">
      <c r="C90" s="68">
        <v>170</v>
      </c>
      <c r="D90" s="12">
        <f t="shared" si="10"/>
        <v>-70</v>
      </c>
      <c r="E90" s="12">
        <f t="shared" si="11"/>
        <v>0</v>
      </c>
      <c r="F90" s="12">
        <f t="shared" si="13"/>
        <v>-12.120314291465787</v>
      </c>
      <c r="G90" s="18">
        <f t="shared" si="12"/>
        <v>-82.120314291465789</v>
      </c>
    </row>
    <row r="91" spans="3:13" x14ac:dyDescent="0.35">
      <c r="C91" s="68">
        <v>180</v>
      </c>
      <c r="D91" s="12">
        <f t="shared" si="10"/>
        <v>-80</v>
      </c>
      <c r="E91" s="12">
        <f t="shared" si="11"/>
        <v>0</v>
      </c>
      <c r="F91" s="12">
        <f t="shared" si="13"/>
        <v>-12.120314291465787</v>
      </c>
      <c r="G91" s="18">
        <f t="shared" si="12"/>
        <v>-92.120314291465789</v>
      </c>
    </row>
    <row r="92" spans="3:13" x14ac:dyDescent="0.35">
      <c r="C92" s="68">
        <v>190</v>
      </c>
      <c r="D92" s="12">
        <f t="shared" si="10"/>
        <v>-90</v>
      </c>
      <c r="E92" s="12">
        <f t="shared" si="11"/>
        <v>0</v>
      </c>
      <c r="F92" s="12">
        <f t="shared" si="13"/>
        <v>-12.120314291465787</v>
      </c>
      <c r="G92" s="18">
        <f t="shared" si="12"/>
        <v>-102.12031429146579</v>
      </c>
    </row>
    <row r="93" spans="3:13" x14ac:dyDescent="0.35">
      <c r="C93" s="69">
        <v>200</v>
      </c>
      <c r="D93" s="40">
        <f t="shared" si="10"/>
        <v>-100</v>
      </c>
      <c r="E93" s="40">
        <f t="shared" si="11"/>
        <v>0</v>
      </c>
      <c r="F93" s="40">
        <f t="shared" si="13"/>
        <v>-12.120314291465787</v>
      </c>
      <c r="G93" s="20">
        <f t="shared" si="12"/>
        <v>-112.12031429146579</v>
      </c>
    </row>
    <row r="95" spans="3:13" ht="15" thickBot="1" x14ac:dyDescent="0.4"/>
    <row r="96" spans="3:13" x14ac:dyDescent="0.35">
      <c r="D96" s="240" t="s">
        <v>53</v>
      </c>
      <c r="E96" s="241"/>
      <c r="F96" s="241"/>
      <c r="G96" s="241"/>
      <c r="H96" s="241"/>
      <c r="I96" s="241"/>
      <c r="J96" s="241"/>
      <c r="K96" s="241"/>
      <c r="L96" s="241"/>
      <c r="M96" s="242"/>
    </row>
    <row r="97" spans="3:13" ht="15" thickBot="1" x14ac:dyDescent="0.4">
      <c r="D97" s="246"/>
      <c r="E97" s="247"/>
      <c r="F97" s="247"/>
      <c r="G97" s="247"/>
      <c r="H97" s="247"/>
      <c r="I97" s="247"/>
      <c r="J97" s="247"/>
      <c r="K97" s="247"/>
      <c r="L97" s="247"/>
      <c r="M97" s="248"/>
    </row>
    <row r="99" spans="3:13" x14ac:dyDescent="0.35">
      <c r="C99" s="70" t="s">
        <v>54</v>
      </c>
      <c r="D99" s="42" t="s">
        <v>47</v>
      </c>
      <c r="E99" s="42" t="s">
        <v>56</v>
      </c>
      <c r="F99" s="42" t="s">
        <v>55</v>
      </c>
      <c r="G99" s="43"/>
    </row>
    <row r="100" spans="3:13" x14ac:dyDescent="0.35">
      <c r="C100" s="71">
        <v>10</v>
      </c>
      <c r="D100" s="44">
        <f>-($D$7-C100)</f>
        <v>-90</v>
      </c>
      <c r="E100" s="44">
        <f>-MAX(C100-$D$7,0)</f>
        <v>0</v>
      </c>
      <c r="F100" s="44">
        <f>E100-$D$45</f>
        <v>-12.120314291465787</v>
      </c>
      <c r="G100" s="9">
        <f>D100+F100</f>
        <v>-102.12031429146579</v>
      </c>
    </row>
    <row r="101" spans="3:13" x14ac:dyDescent="0.35">
      <c r="C101" s="71">
        <v>20</v>
      </c>
      <c r="D101" s="44">
        <f t="shared" ref="D101:D119" si="14">-($D$7-C101)</f>
        <v>-80</v>
      </c>
      <c r="E101" s="44">
        <f t="shared" ref="E101:E119" si="15">-MAX(C101-$D$7,0)</f>
        <v>0</v>
      </c>
      <c r="F101" s="44">
        <f t="shared" ref="F101:F119" si="16">E101-$D$45</f>
        <v>-12.120314291465787</v>
      </c>
      <c r="G101" s="9">
        <f t="shared" ref="G101:G119" si="17">D101+F101</f>
        <v>-92.120314291465789</v>
      </c>
    </row>
    <row r="102" spans="3:13" x14ac:dyDescent="0.35">
      <c r="C102" s="71">
        <v>30</v>
      </c>
      <c r="D102" s="44">
        <f t="shared" si="14"/>
        <v>-70</v>
      </c>
      <c r="E102" s="44">
        <f t="shared" si="15"/>
        <v>0</v>
      </c>
      <c r="F102" s="44">
        <f t="shared" si="16"/>
        <v>-12.120314291465787</v>
      </c>
      <c r="G102" s="9">
        <f t="shared" si="17"/>
        <v>-82.120314291465789</v>
      </c>
    </row>
    <row r="103" spans="3:13" x14ac:dyDescent="0.35">
      <c r="C103" s="71">
        <v>40</v>
      </c>
      <c r="D103" s="44">
        <f t="shared" si="14"/>
        <v>-60</v>
      </c>
      <c r="E103" s="44">
        <f t="shared" si="15"/>
        <v>0</v>
      </c>
      <c r="F103" s="44">
        <f t="shared" si="16"/>
        <v>-12.120314291465787</v>
      </c>
      <c r="G103" s="9">
        <f t="shared" si="17"/>
        <v>-72.120314291465789</v>
      </c>
    </row>
    <row r="104" spans="3:13" x14ac:dyDescent="0.35">
      <c r="C104" s="71">
        <v>50</v>
      </c>
      <c r="D104" s="44">
        <f t="shared" si="14"/>
        <v>-50</v>
      </c>
      <c r="E104" s="44">
        <f t="shared" si="15"/>
        <v>0</v>
      </c>
      <c r="F104" s="44">
        <f t="shared" si="16"/>
        <v>-12.120314291465787</v>
      </c>
      <c r="G104" s="9">
        <f t="shared" si="17"/>
        <v>-62.120314291465789</v>
      </c>
    </row>
    <row r="105" spans="3:13" x14ac:dyDescent="0.35">
      <c r="C105" s="71">
        <v>60</v>
      </c>
      <c r="D105" s="44">
        <f t="shared" si="14"/>
        <v>-40</v>
      </c>
      <c r="E105" s="44">
        <f t="shared" si="15"/>
        <v>0</v>
      </c>
      <c r="F105" s="44">
        <f t="shared" si="16"/>
        <v>-12.120314291465787</v>
      </c>
      <c r="G105" s="9">
        <f t="shared" si="17"/>
        <v>-52.120314291465789</v>
      </c>
    </row>
    <row r="106" spans="3:13" x14ac:dyDescent="0.35">
      <c r="C106" s="71">
        <v>70</v>
      </c>
      <c r="D106" s="44">
        <f t="shared" si="14"/>
        <v>-30</v>
      </c>
      <c r="E106" s="44">
        <f t="shared" si="15"/>
        <v>0</v>
      </c>
      <c r="F106" s="44">
        <f t="shared" si="16"/>
        <v>-12.120314291465787</v>
      </c>
      <c r="G106" s="9">
        <f t="shared" si="17"/>
        <v>-42.120314291465789</v>
      </c>
    </row>
    <row r="107" spans="3:13" x14ac:dyDescent="0.35">
      <c r="C107" s="71">
        <v>80</v>
      </c>
      <c r="D107" s="44">
        <f t="shared" si="14"/>
        <v>-20</v>
      </c>
      <c r="E107" s="44">
        <f t="shared" si="15"/>
        <v>0</v>
      </c>
      <c r="F107" s="44">
        <f t="shared" si="16"/>
        <v>-12.120314291465787</v>
      </c>
      <c r="G107" s="9">
        <f t="shared" si="17"/>
        <v>-32.120314291465789</v>
      </c>
    </row>
    <row r="108" spans="3:13" x14ac:dyDescent="0.35">
      <c r="C108" s="71">
        <v>90</v>
      </c>
      <c r="D108" s="44">
        <f t="shared" si="14"/>
        <v>-10</v>
      </c>
      <c r="E108" s="44">
        <f t="shared" si="15"/>
        <v>0</v>
      </c>
      <c r="F108" s="44">
        <f t="shared" si="16"/>
        <v>-12.120314291465787</v>
      </c>
      <c r="G108" s="9">
        <f t="shared" si="17"/>
        <v>-22.120314291465789</v>
      </c>
    </row>
    <row r="109" spans="3:13" x14ac:dyDescent="0.35">
      <c r="C109" s="71">
        <v>100</v>
      </c>
      <c r="D109" s="44">
        <f t="shared" si="14"/>
        <v>0</v>
      </c>
      <c r="E109" s="44">
        <f t="shared" si="15"/>
        <v>0</v>
      </c>
      <c r="F109" s="44">
        <f t="shared" si="16"/>
        <v>-12.120314291465787</v>
      </c>
      <c r="G109" s="9">
        <f t="shared" si="17"/>
        <v>-12.120314291465787</v>
      </c>
    </row>
    <row r="110" spans="3:13" x14ac:dyDescent="0.35">
      <c r="C110" s="71">
        <v>110</v>
      </c>
      <c r="D110" s="44">
        <f t="shared" si="14"/>
        <v>10</v>
      </c>
      <c r="E110" s="44">
        <f t="shared" si="15"/>
        <v>-10</v>
      </c>
      <c r="F110" s="44">
        <f t="shared" si="16"/>
        <v>-22.120314291465789</v>
      </c>
      <c r="G110" s="9">
        <f t="shared" si="17"/>
        <v>-12.120314291465789</v>
      </c>
    </row>
    <row r="111" spans="3:13" x14ac:dyDescent="0.35">
      <c r="C111" s="71">
        <v>120</v>
      </c>
      <c r="D111" s="44">
        <f t="shared" si="14"/>
        <v>20</v>
      </c>
      <c r="E111" s="44">
        <f t="shared" si="15"/>
        <v>-20</v>
      </c>
      <c r="F111" s="44">
        <f t="shared" si="16"/>
        <v>-32.120314291465789</v>
      </c>
      <c r="G111" s="9">
        <f t="shared" si="17"/>
        <v>-12.120314291465789</v>
      </c>
    </row>
    <row r="112" spans="3:13" x14ac:dyDescent="0.35">
      <c r="C112" s="71">
        <v>130</v>
      </c>
      <c r="D112" s="44">
        <f t="shared" si="14"/>
        <v>30</v>
      </c>
      <c r="E112" s="44">
        <f t="shared" si="15"/>
        <v>-30</v>
      </c>
      <c r="F112" s="44">
        <f t="shared" si="16"/>
        <v>-42.120314291465789</v>
      </c>
      <c r="G112" s="9">
        <f t="shared" si="17"/>
        <v>-12.120314291465789</v>
      </c>
    </row>
    <row r="113" spans="3:7" x14ac:dyDescent="0.35">
      <c r="C113" s="71">
        <v>140</v>
      </c>
      <c r="D113" s="44">
        <f t="shared" si="14"/>
        <v>40</v>
      </c>
      <c r="E113" s="44">
        <f t="shared" si="15"/>
        <v>-40</v>
      </c>
      <c r="F113" s="44">
        <f t="shared" si="16"/>
        <v>-52.120314291465789</v>
      </c>
      <c r="G113" s="9">
        <f t="shared" si="17"/>
        <v>-12.120314291465789</v>
      </c>
    </row>
    <row r="114" spans="3:7" x14ac:dyDescent="0.35">
      <c r="C114" s="71">
        <v>150</v>
      </c>
      <c r="D114" s="44">
        <f t="shared" si="14"/>
        <v>50</v>
      </c>
      <c r="E114" s="44">
        <f t="shared" si="15"/>
        <v>-50</v>
      </c>
      <c r="F114" s="44">
        <f t="shared" si="16"/>
        <v>-62.120314291465789</v>
      </c>
      <c r="G114" s="9">
        <f t="shared" si="17"/>
        <v>-12.120314291465789</v>
      </c>
    </row>
    <row r="115" spans="3:7" x14ac:dyDescent="0.35">
      <c r="C115" s="71">
        <v>160</v>
      </c>
      <c r="D115" s="44">
        <f t="shared" si="14"/>
        <v>60</v>
      </c>
      <c r="E115" s="44">
        <f t="shared" si="15"/>
        <v>-60</v>
      </c>
      <c r="F115" s="44">
        <f t="shared" si="16"/>
        <v>-72.120314291465789</v>
      </c>
      <c r="G115" s="9">
        <f t="shared" si="17"/>
        <v>-12.120314291465789</v>
      </c>
    </row>
    <row r="116" spans="3:7" x14ac:dyDescent="0.35">
      <c r="C116" s="71">
        <v>170</v>
      </c>
      <c r="D116" s="44">
        <f t="shared" si="14"/>
        <v>70</v>
      </c>
      <c r="E116" s="44">
        <f t="shared" si="15"/>
        <v>-70</v>
      </c>
      <c r="F116" s="44">
        <f t="shared" si="16"/>
        <v>-82.120314291465789</v>
      </c>
      <c r="G116" s="9">
        <f t="shared" si="17"/>
        <v>-12.120314291465789</v>
      </c>
    </row>
    <row r="117" spans="3:7" x14ac:dyDescent="0.35">
      <c r="C117" s="71">
        <v>180</v>
      </c>
      <c r="D117" s="44">
        <f t="shared" si="14"/>
        <v>80</v>
      </c>
      <c r="E117" s="44">
        <f t="shared" si="15"/>
        <v>-80</v>
      </c>
      <c r="F117" s="44">
        <f t="shared" si="16"/>
        <v>-92.120314291465789</v>
      </c>
      <c r="G117" s="9">
        <f t="shared" si="17"/>
        <v>-12.120314291465789</v>
      </c>
    </row>
    <row r="118" spans="3:7" x14ac:dyDescent="0.35">
      <c r="C118" s="71">
        <v>190</v>
      </c>
      <c r="D118" s="44">
        <f t="shared" si="14"/>
        <v>90</v>
      </c>
      <c r="E118" s="44">
        <f t="shared" si="15"/>
        <v>-90</v>
      </c>
      <c r="F118" s="44">
        <f t="shared" si="16"/>
        <v>-102.12031429146579</v>
      </c>
      <c r="G118" s="9">
        <f t="shared" si="17"/>
        <v>-12.120314291465789</v>
      </c>
    </row>
    <row r="119" spans="3:7" x14ac:dyDescent="0.35">
      <c r="C119" s="72">
        <v>200</v>
      </c>
      <c r="D119" s="45">
        <f t="shared" si="14"/>
        <v>100</v>
      </c>
      <c r="E119" s="45">
        <f t="shared" si="15"/>
        <v>-100</v>
      </c>
      <c r="F119" s="45">
        <f t="shared" si="16"/>
        <v>-112.12031429146579</v>
      </c>
      <c r="G119" s="11">
        <f t="shared" si="17"/>
        <v>-12.120314291465789</v>
      </c>
    </row>
  </sheetData>
  <mergeCells count="4">
    <mergeCell ref="D2:M3"/>
    <mergeCell ref="D36:M37"/>
    <mergeCell ref="D70:M71"/>
    <mergeCell ref="D96:M97"/>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3B149-11BE-438F-923D-55E60CEDE00E}">
  <sheetPr codeName="Sheet13">
    <tabColor theme="5" tint="0.79998168889431442"/>
  </sheetPr>
  <dimension ref="B2:N75"/>
  <sheetViews>
    <sheetView topLeftCell="J11" workbookViewId="0">
      <selection activeCell="Q2" sqref="Q2"/>
    </sheetView>
  </sheetViews>
  <sheetFormatPr defaultRowHeight="14.5" x14ac:dyDescent="0.35"/>
  <cols>
    <col min="2" max="2" width="10.7265625" customWidth="1"/>
    <col min="3" max="3" width="10.6328125" customWidth="1"/>
    <col min="5" max="5" width="13.54296875" customWidth="1"/>
    <col min="8" max="8" width="12.26953125" customWidth="1"/>
    <col min="9" max="9" width="11.6328125" customWidth="1"/>
  </cols>
  <sheetData>
    <row r="2" spans="3:13" x14ac:dyDescent="0.35">
      <c r="D2" s="249" t="s">
        <v>69</v>
      </c>
      <c r="E2" s="250"/>
      <c r="F2" s="250"/>
      <c r="G2" s="250"/>
      <c r="H2" s="250"/>
      <c r="I2" s="250"/>
      <c r="J2" s="250"/>
      <c r="K2" s="250"/>
      <c r="L2" s="250"/>
      <c r="M2" s="251"/>
    </row>
    <row r="3" spans="3:13" x14ac:dyDescent="0.35">
      <c r="D3" s="252"/>
      <c r="E3" s="244"/>
      <c r="F3" s="244"/>
      <c r="G3" s="244"/>
      <c r="H3" s="244"/>
      <c r="I3" s="244"/>
      <c r="J3" s="244"/>
      <c r="K3" s="244"/>
      <c r="L3" s="244"/>
      <c r="M3" s="253"/>
    </row>
    <row r="5" spans="3:13" x14ac:dyDescent="0.35">
      <c r="C5" s="58"/>
      <c r="D5" s="66" t="s">
        <v>42</v>
      </c>
      <c r="E5" s="67" t="s">
        <v>56</v>
      </c>
    </row>
    <row r="6" spans="3:13" x14ac:dyDescent="0.35">
      <c r="C6" s="61" t="s">
        <v>0</v>
      </c>
      <c r="D6" s="25">
        <v>100</v>
      </c>
      <c r="E6" s="62">
        <v>100</v>
      </c>
    </row>
    <row r="7" spans="3:13" x14ac:dyDescent="0.35">
      <c r="C7" s="61" t="s">
        <v>1</v>
      </c>
      <c r="D7" s="25">
        <v>100</v>
      </c>
      <c r="E7" s="62">
        <v>150</v>
      </c>
    </row>
    <row r="8" spans="3:13" x14ac:dyDescent="0.35">
      <c r="C8" s="61" t="s">
        <v>2</v>
      </c>
      <c r="D8" s="25">
        <v>0.01</v>
      </c>
      <c r="E8" s="62">
        <v>0.01</v>
      </c>
    </row>
    <row r="9" spans="3:13" x14ac:dyDescent="0.35">
      <c r="C9" s="61" t="s">
        <v>3</v>
      </c>
      <c r="D9" s="25">
        <v>0.2</v>
      </c>
      <c r="E9" s="62">
        <v>0.2</v>
      </c>
    </row>
    <row r="10" spans="3:13" x14ac:dyDescent="0.35">
      <c r="C10" s="61" t="s">
        <v>4</v>
      </c>
      <c r="D10" s="25">
        <v>0</v>
      </c>
      <c r="E10" s="62">
        <v>0</v>
      </c>
    </row>
    <row r="11" spans="3:13" x14ac:dyDescent="0.35">
      <c r="C11" s="61" t="s">
        <v>5</v>
      </c>
      <c r="D11" s="25">
        <v>3</v>
      </c>
      <c r="E11" s="62">
        <v>3</v>
      </c>
    </row>
    <row r="12" spans="3:13" x14ac:dyDescent="0.35">
      <c r="C12" s="63" t="s">
        <v>59</v>
      </c>
      <c r="D12" s="64">
        <f>BSMCall(D6,D7,D11,D8,D10,D9)</f>
        <v>15.075760936614971</v>
      </c>
      <c r="E12" s="65">
        <f>BSMCall(E6,E7,E11,E8,E10,E9)</f>
        <v>2.9317738620249836</v>
      </c>
    </row>
    <row r="15" spans="3:13" x14ac:dyDescent="0.35">
      <c r="C15" s="55"/>
      <c r="D15" s="38"/>
      <c r="E15" s="38" t="s">
        <v>65</v>
      </c>
      <c r="F15" s="38"/>
      <c r="G15" s="38" t="s">
        <v>65</v>
      </c>
      <c r="H15" s="38" t="s">
        <v>66</v>
      </c>
      <c r="I15" s="39"/>
    </row>
    <row r="16" spans="3:13" x14ac:dyDescent="0.35">
      <c r="C16" s="68" t="s">
        <v>40</v>
      </c>
      <c r="D16" s="12" t="s">
        <v>61</v>
      </c>
      <c r="E16" s="12" t="s">
        <v>62</v>
      </c>
      <c r="F16" s="12" t="s">
        <v>63</v>
      </c>
      <c r="G16" s="12" t="s">
        <v>64</v>
      </c>
      <c r="H16" s="12" t="s">
        <v>67</v>
      </c>
      <c r="I16" s="18" t="s">
        <v>68</v>
      </c>
    </row>
    <row r="17" spans="3:9" x14ac:dyDescent="0.35">
      <c r="C17" s="68">
        <v>0</v>
      </c>
      <c r="D17" s="12">
        <f t="shared" ref="D17:D37" si="0">MAX(C17-$D$7,0)</f>
        <v>0</v>
      </c>
      <c r="E17" s="12">
        <f t="shared" ref="E17:E37" si="1">D17-$D$12</f>
        <v>-15.075760936614971</v>
      </c>
      <c r="F17" s="12">
        <f t="shared" ref="F17:F37" si="2">MAX(C17-$E$7,0)</f>
        <v>0</v>
      </c>
      <c r="G17" s="12">
        <f t="shared" ref="G17:G37" si="3">F17-$E$12</f>
        <v>-2.9317738620249836</v>
      </c>
      <c r="H17" s="12">
        <f>-G17</f>
        <v>2.9317738620249836</v>
      </c>
      <c r="I17" s="18">
        <f>E17+H17</f>
        <v>-12.143987074589987</v>
      </c>
    </row>
    <row r="18" spans="3:9" x14ac:dyDescent="0.35">
      <c r="C18" s="68">
        <v>10</v>
      </c>
      <c r="D18" s="12">
        <f t="shared" si="0"/>
        <v>0</v>
      </c>
      <c r="E18" s="12">
        <f t="shared" si="1"/>
        <v>-15.075760936614971</v>
      </c>
      <c r="F18" s="12">
        <f t="shared" si="2"/>
        <v>0</v>
      </c>
      <c r="G18" s="12">
        <f t="shared" si="3"/>
        <v>-2.9317738620249836</v>
      </c>
      <c r="H18" s="12">
        <f t="shared" ref="H18:H37" si="4">-G18</f>
        <v>2.9317738620249836</v>
      </c>
      <c r="I18" s="18">
        <f t="shared" ref="I18:I37" si="5">E18+H18</f>
        <v>-12.143987074589987</v>
      </c>
    </row>
    <row r="19" spans="3:9" x14ac:dyDescent="0.35">
      <c r="C19" s="68">
        <v>20</v>
      </c>
      <c r="D19" s="12">
        <f t="shared" si="0"/>
        <v>0</v>
      </c>
      <c r="E19" s="12">
        <f t="shared" si="1"/>
        <v>-15.075760936614971</v>
      </c>
      <c r="F19" s="12">
        <f t="shared" si="2"/>
        <v>0</v>
      </c>
      <c r="G19" s="12">
        <f t="shared" si="3"/>
        <v>-2.9317738620249836</v>
      </c>
      <c r="H19" s="12">
        <f t="shared" si="4"/>
        <v>2.9317738620249836</v>
      </c>
      <c r="I19" s="18">
        <f t="shared" si="5"/>
        <v>-12.143987074589987</v>
      </c>
    </row>
    <row r="20" spans="3:9" x14ac:dyDescent="0.35">
      <c r="C20" s="68">
        <v>30</v>
      </c>
      <c r="D20" s="12">
        <f t="shared" si="0"/>
        <v>0</v>
      </c>
      <c r="E20" s="12">
        <f t="shared" si="1"/>
        <v>-15.075760936614971</v>
      </c>
      <c r="F20" s="12">
        <f t="shared" si="2"/>
        <v>0</v>
      </c>
      <c r="G20" s="12">
        <f t="shared" si="3"/>
        <v>-2.9317738620249836</v>
      </c>
      <c r="H20" s="12">
        <f t="shared" si="4"/>
        <v>2.9317738620249836</v>
      </c>
      <c r="I20" s="18">
        <f t="shared" si="5"/>
        <v>-12.143987074589987</v>
      </c>
    </row>
    <row r="21" spans="3:9" x14ac:dyDescent="0.35">
      <c r="C21" s="68">
        <v>40</v>
      </c>
      <c r="D21" s="12">
        <f t="shared" si="0"/>
        <v>0</v>
      </c>
      <c r="E21" s="12">
        <f t="shared" si="1"/>
        <v>-15.075760936614971</v>
      </c>
      <c r="F21" s="12">
        <f t="shared" si="2"/>
        <v>0</v>
      </c>
      <c r="G21" s="12">
        <f t="shared" si="3"/>
        <v>-2.9317738620249836</v>
      </c>
      <c r="H21" s="12">
        <f t="shared" si="4"/>
        <v>2.9317738620249836</v>
      </c>
      <c r="I21" s="18">
        <f t="shared" si="5"/>
        <v>-12.143987074589987</v>
      </c>
    </row>
    <row r="22" spans="3:9" x14ac:dyDescent="0.35">
      <c r="C22" s="68">
        <v>50</v>
      </c>
      <c r="D22" s="12">
        <f t="shared" si="0"/>
        <v>0</v>
      </c>
      <c r="E22" s="12">
        <f t="shared" si="1"/>
        <v>-15.075760936614971</v>
      </c>
      <c r="F22" s="12">
        <f t="shared" si="2"/>
        <v>0</v>
      </c>
      <c r="G22" s="12">
        <f t="shared" si="3"/>
        <v>-2.9317738620249836</v>
      </c>
      <c r="H22" s="12">
        <f t="shared" si="4"/>
        <v>2.9317738620249836</v>
      </c>
      <c r="I22" s="18">
        <f t="shared" si="5"/>
        <v>-12.143987074589987</v>
      </c>
    </row>
    <row r="23" spans="3:9" x14ac:dyDescent="0.35">
      <c r="C23" s="68">
        <v>60</v>
      </c>
      <c r="D23" s="12">
        <f t="shared" si="0"/>
        <v>0</v>
      </c>
      <c r="E23" s="12">
        <f t="shared" si="1"/>
        <v>-15.075760936614971</v>
      </c>
      <c r="F23" s="12">
        <f t="shared" si="2"/>
        <v>0</v>
      </c>
      <c r="G23" s="12">
        <f t="shared" si="3"/>
        <v>-2.9317738620249836</v>
      </c>
      <c r="H23" s="12">
        <f t="shared" si="4"/>
        <v>2.9317738620249836</v>
      </c>
      <c r="I23" s="18">
        <f t="shared" si="5"/>
        <v>-12.143987074589987</v>
      </c>
    </row>
    <row r="24" spans="3:9" x14ac:dyDescent="0.35">
      <c r="C24" s="68">
        <v>70</v>
      </c>
      <c r="D24" s="12">
        <f t="shared" si="0"/>
        <v>0</v>
      </c>
      <c r="E24" s="12">
        <f t="shared" si="1"/>
        <v>-15.075760936614971</v>
      </c>
      <c r="F24" s="12">
        <f t="shared" si="2"/>
        <v>0</v>
      </c>
      <c r="G24" s="12">
        <f t="shared" si="3"/>
        <v>-2.9317738620249836</v>
      </c>
      <c r="H24" s="12">
        <f t="shared" si="4"/>
        <v>2.9317738620249836</v>
      </c>
      <c r="I24" s="18">
        <f t="shared" si="5"/>
        <v>-12.143987074589987</v>
      </c>
    </row>
    <row r="25" spans="3:9" x14ac:dyDescent="0.35">
      <c r="C25" s="68">
        <v>80</v>
      </c>
      <c r="D25" s="12">
        <f t="shared" si="0"/>
        <v>0</v>
      </c>
      <c r="E25" s="12">
        <f t="shared" si="1"/>
        <v>-15.075760936614971</v>
      </c>
      <c r="F25" s="12">
        <f t="shared" si="2"/>
        <v>0</v>
      </c>
      <c r="G25" s="12">
        <f t="shared" si="3"/>
        <v>-2.9317738620249836</v>
      </c>
      <c r="H25" s="12">
        <f t="shared" si="4"/>
        <v>2.9317738620249836</v>
      </c>
      <c r="I25" s="18">
        <f t="shared" si="5"/>
        <v>-12.143987074589987</v>
      </c>
    </row>
    <row r="26" spans="3:9" x14ac:dyDescent="0.35">
      <c r="C26" s="68">
        <v>90</v>
      </c>
      <c r="D26" s="12">
        <f t="shared" si="0"/>
        <v>0</v>
      </c>
      <c r="E26" s="12">
        <f t="shared" si="1"/>
        <v>-15.075760936614971</v>
      </c>
      <c r="F26" s="12">
        <f t="shared" si="2"/>
        <v>0</v>
      </c>
      <c r="G26" s="12">
        <f t="shared" si="3"/>
        <v>-2.9317738620249836</v>
      </c>
      <c r="H26" s="12">
        <f t="shared" si="4"/>
        <v>2.9317738620249836</v>
      </c>
      <c r="I26" s="18">
        <f t="shared" si="5"/>
        <v>-12.143987074589987</v>
      </c>
    </row>
    <row r="27" spans="3:9" x14ac:dyDescent="0.35">
      <c r="C27" s="68">
        <v>100</v>
      </c>
      <c r="D27" s="12">
        <f t="shared" si="0"/>
        <v>0</v>
      </c>
      <c r="E27" s="12">
        <f t="shared" si="1"/>
        <v>-15.075760936614971</v>
      </c>
      <c r="F27" s="12">
        <f t="shared" si="2"/>
        <v>0</v>
      </c>
      <c r="G27" s="12">
        <f t="shared" si="3"/>
        <v>-2.9317738620249836</v>
      </c>
      <c r="H27" s="12">
        <f t="shared" si="4"/>
        <v>2.9317738620249836</v>
      </c>
      <c r="I27" s="18">
        <f t="shared" si="5"/>
        <v>-12.143987074589987</v>
      </c>
    </row>
    <row r="28" spans="3:9" x14ac:dyDescent="0.35">
      <c r="C28" s="68">
        <v>110</v>
      </c>
      <c r="D28" s="12">
        <f t="shared" si="0"/>
        <v>10</v>
      </c>
      <c r="E28" s="12">
        <f t="shared" si="1"/>
        <v>-5.0757609366149712</v>
      </c>
      <c r="F28" s="12">
        <f t="shared" si="2"/>
        <v>0</v>
      </c>
      <c r="G28" s="12">
        <f t="shared" si="3"/>
        <v>-2.9317738620249836</v>
      </c>
      <c r="H28" s="12">
        <f t="shared" si="4"/>
        <v>2.9317738620249836</v>
      </c>
      <c r="I28" s="18">
        <f t="shared" si="5"/>
        <v>-2.1439870745899876</v>
      </c>
    </row>
    <row r="29" spans="3:9" x14ac:dyDescent="0.35">
      <c r="C29" s="68">
        <v>120</v>
      </c>
      <c r="D29" s="12">
        <f t="shared" si="0"/>
        <v>20</v>
      </c>
      <c r="E29" s="12">
        <f t="shared" si="1"/>
        <v>4.9242390633850288</v>
      </c>
      <c r="F29" s="12">
        <f t="shared" si="2"/>
        <v>0</v>
      </c>
      <c r="G29" s="12">
        <f t="shared" si="3"/>
        <v>-2.9317738620249836</v>
      </c>
      <c r="H29" s="12">
        <f t="shared" si="4"/>
        <v>2.9317738620249836</v>
      </c>
      <c r="I29" s="18">
        <f t="shared" si="5"/>
        <v>7.8560129254100124</v>
      </c>
    </row>
    <row r="30" spans="3:9" x14ac:dyDescent="0.35">
      <c r="C30" s="68">
        <v>130</v>
      </c>
      <c r="D30" s="12">
        <f t="shared" si="0"/>
        <v>30</v>
      </c>
      <c r="E30" s="12">
        <f t="shared" si="1"/>
        <v>14.924239063385029</v>
      </c>
      <c r="F30" s="12">
        <f t="shared" si="2"/>
        <v>0</v>
      </c>
      <c r="G30" s="12">
        <f t="shared" si="3"/>
        <v>-2.9317738620249836</v>
      </c>
      <c r="H30" s="12">
        <f t="shared" si="4"/>
        <v>2.9317738620249836</v>
      </c>
      <c r="I30" s="18">
        <f t="shared" si="5"/>
        <v>17.856012925410013</v>
      </c>
    </row>
    <row r="31" spans="3:9" x14ac:dyDescent="0.35">
      <c r="C31" s="68">
        <v>140</v>
      </c>
      <c r="D31" s="12">
        <f t="shared" si="0"/>
        <v>40</v>
      </c>
      <c r="E31" s="12">
        <f t="shared" si="1"/>
        <v>24.924239063385031</v>
      </c>
      <c r="F31" s="12">
        <f t="shared" si="2"/>
        <v>0</v>
      </c>
      <c r="G31" s="12">
        <f t="shared" si="3"/>
        <v>-2.9317738620249836</v>
      </c>
      <c r="H31" s="12">
        <f t="shared" si="4"/>
        <v>2.9317738620249836</v>
      </c>
      <c r="I31" s="18">
        <f t="shared" si="5"/>
        <v>27.856012925410013</v>
      </c>
    </row>
    <row r="32" spans="3:9" x14ac:dyDescent="0.35">
      <c r="C32" s="68">
        <v>150</v>
      </c>
      <c r="D32" s="12">
        <f t="shared" si="0"/>
        <v>50</v>
      </c>
      <c r="E32" s="12">
        <f t="shared" si="1"/>
        <v>34.924239063385031</v>
      </c>
      <c r="F32" s="12">
        <f t="shared" si="2"/>
        <v>0</v>
      </c>
      <c r="G32" s="12">
        <f t="shared" si="3"/>
        <v>-2.9317738620249836</v>
      </c>
      <c r="H32" s="12">
        <f t="shared" si="4"/>
        <v>2.9317738620249836</v>
      </c>
      <c r="I32" s="18">
        <f t="shared" si="5"/>
        <v>37.856012925410013</v>
      </c>
    </row>
    <row r="33" spans="3:14" x14ac:dyDescent="0.35">
      <c r="C33" s="68">
        <v>160</v>
      </c>
      <c r="D33" s="12">
        <f t="shared" si="0"/>
        <v>60</v>
      </c>
      <c r="E33" s="12">
        <f t="shared" si="1"/>
        <v>44.924239063385031</v>
      </c>
      <c r="F33" s="12">
        <f t="shared" si="2"/>
        <v>10</v>
      </c>
      <c r="G33" s="12">
        <f t="shared" si="3"/>
        <v>7.0682261379750164</v>
      </c>
      <c r="H33" s="12">
        <f t="shared" si="4"/>
        <v>-7.0682261379750164</v>
      </c>
      <c r="I33" s="18">
        <f t="shared" si="5"/>
        <v>37.856012925410013</v>
      </c>
    </row>
    <row r="34" spans="3:14" x14ac:dyDescent="0.35">
      <c r="C34" s="68">
        <v>170</v>
      </c>
      <c r="D34" s="12">
        <f t="shared" si="0"/>
        <v>70</v>
      </c>
      <c r="E34" s="12">
        <f t="shared" si="1"/>
        <v>54.924239063385031</v>
      </c>
      <c r="F34" s="12">
        <f t="shared" si="2"/>
        <v>20</v>
      </c>
      <c r="G34" s="12">
        <f t="shared" si="3"/>
        <v>17.068226137975017</v>
      </c>
      <c r="H34" s="12">
        <f t="shared" si="4"/>
        <v>-17.068226137975017</v>
      </c>
      <c r="I34" s="18">
        <f t="shared" si="5"/>
        <v>37.856012925410013</v>
      </c>
    </row>
    <row r="35" spans="3:14" x14ac:dyDescent="0.35">
      <c r="C35" s="68">
        <v>180</v>
      </c>
      <c r="D35" s="12">
        <f t="shared" si="0"/>
        <v>80</v>
      </c>
      <c r="E35" s="12">
        <f t="shared" si="1"/>
        <v>64.924239063385031</v>
      </c>
      <c r="F35" s="12">
        <f t="shared" si="2"/>
        <v>30</v>
      </c>
      <c r="G35" s="12">
        <f t="shared" si="3"/>
        <v>27.068226137975017</v>
      </c>
      <c r="H35" s="12">
        <f t="shared" si="4"/>
        <v>-27.068226137975017</v>
      </c>
      <c r="I35" s="18">
        <f t="shared" si="5"/>
        <v>37.856012925410013</v>
      </c>
    </row>
    <row r="36" spans="3:14" x14ac:dyDescent="0.35">
      <c r="C36" s="68">
        <v>190</v>
      </c>
      <c r="D36" s="12">
        <f t="shared" si="0"/>
        <v>90</v>
      </c>
      <c r="E36" s="12">
        <f t="shared" si="1"/>
        <v>74.924239063385031</v>
      </c>
      <c r="F36" s="12">
        <f t="shared" si="2"/>
        <v>40</v>
      </c>
      <c r="G36" s="12">
        <f t="shared" si="3"/>
        <v>37.068226137975017</v>
      </c>
      <c r="H36" s="12">
        <f t="shared" si="4"/>
        <v>-37.068226137975017</v>
      </c>
      <c r="I36" s="18">
        <f t="shared" si="5"/>
        <v>37.856012925410013</v>
      </c>
    </row>
    <row r="37" spans="3:14" x14ac:dyDescent="0.35">
      <c r="C37" s="69">
        <v>200</v>
      </c>
      <c r="D37" s="40">
        <f t="shared" si="0"/>
        <v>100</v>
      </c>
      <c r="E37" s="40">
        <f t="shared" si="1"/>
        <v>84.924239063385031</v>
      </c>
      <c r="F37" s="40">
        <f t="shared" si="2"/>
        <v>50</v>
      </c>
      <c r="G37" s="40">
        <f t="shared" si="3"/>
        <v>47.068226137975017</v>
      </c>
      <c r="H37" s="40">
        <f t="shared" si="4"/>
        <v>-47.068226137975017</v>
      </c>
      <c r="I37" s="20">
        <f t="shared" si="5"/>
        <v>37.856012925410013</v>
      </c>
    </row>
    <row r="40" spans="3:14" x14ac:dyDescent="0.35">
      <c r="E40" s="249" t="s">
        <v>70</v>
      </c>
      <c r="F40" s="250"/>
      <c r="G40" s="250"/>
      <c r="H40" s="250"/>
      <c r="I40" s="250"/>
      <c r="J40" s="250"/>
      <c r="K40" s="250"/>
      <c r="L40" s="250"/>
      <c r="M40" s="250"/>
      <c r="N40" s="251"/>
    </row>
    <row r="41" spans="3:14" x14ac:dyDescent="0.35">
      <c r="E41" s="252"/>
      <c r="F41" s="244"/>
      <c r="G41" s="244"/>
      <c r="H41" s="244"/>
      <c r="I41" s="244"/>
      <c r="J41" s="244"/>
      <c r="K41" s="244"/>
      <c r="L41" s="244"/>
      <c r="M41" s="244"/>
      <c r="N41" s="253"/>
    </row>
    <row r="43" spans="3:14" x14ac:dyDescent="0.35">
      <c r="C43" s="58"/>
      <c r="D43" s="66" t="s">
        <v>48</v>
      </c>
      <c r="E43" s="67" t="s">
        <v>51</v>
      </c>
    </row>
    <row r="44" spans="3:14" x14ac:dyDescent="0.35">
      <c r="C44" s="61" t="s">
        <v>0</v>
      </c>
      <c r="D44" s="25">
        <v>100</v>
      </c>
      <c r="E44" s="62">
        <v>100</v>
      </c>
    </row>
    <row r="45" spans="3:14" x14ac:dyDescent="0.35">
      <c r="C45" s="61" t="s">
        <v>1</v>
      </c>
      <c r="D45" s="25">
        <v>100</v>
      </c>
      <c r="E45" s="62">
        <v>150</v>
      </c>
    </row>
    <row r="46" spans="3:14" x14ac:dyDescent="0.35">
      <c r="C46" s="61" t="s">
        <v>2</v>
      </c>
      <c r="D46" s="25">
        <v>0.01</v>
      </c>
      <c r="E46" s="62">
        <v>0.01</v>
      </c>
    </row>
    <row r="47" spans="3:14" x14ac:dyDescent="0.35">
      <c r="C47" s="61" t="s">
        <v>3</v>
      </c>
      <c r="D47" s="25">
        <v>0.2</v>
      </c>
      <c r="E47" s="62">
        <v>0.2</v>
      </c>
    </row>
    <row r="48" spans="3:14" x14ac:dyDescent="0.35">
      <c r="C48" s="61" t="s">
        <v>4</v>
      </c>
      <c r="D48" s="25">
        <v>0</v>
      </c>
      <c r="E48" s="62">
        <v>0</v>
      </c>
    </row>
    <row r="49" spans="3:7" x14ac:dyDescent="0.35">
      <c r="C49" s="61" t="s">
        <v>5</v>
      </c>
      <c r="D49" s="25">
        <v>3</v>
      </c>
      <c r="E49" s="62">
        <v>3</v>
      </c>
    </row>
    <row r="50" spans="3:7" x14ac:dyDescent="0.35">
      <c r="C50" s="63" t="s">
        <v>59</v>
      </c>
      <c r="D50" s="64">
        <f>BSMPut(D44,D45,D49,D46,D48,D47)</f>
        <v>12.120314291465787</v>
      </c>
      <c r="E50" s="65">
        <f>BSMPut(E44,E45,E49,E46,E48,E47)</f>
        <v>48.498603894301205</v>
      </c>
    </row>
    <row r="52" spans="3:7" x14ac:dyDescent="0.35">
      <c r="C52" s="54" t="s">
        <v>40</v>
      </c>
      <c r="D52" s="54" t="s">
        <v>48</v>
      </c>
      <c r="E52" s="54" t="s">
        <v>73</v>
      </c>
      <c r="F52" s="54" t="s">
        <v>51</v>
      </c>
      <c r="G52" s="54" t="s">
        <v>74</v>
      </c>
    </row>
    <row r="53" spans="3:7" x14ac:dyDescent="0.35">
      <c r="C53" s="44">
        <v>0</v>
      </c>
      <c r="D53" s="44">
        <f t="shared" ref="D53:D73" si="6">MAX($D$7-C53,0)</f>
        <v>100</v>
      </c>
      <c r="E53" s="44">
        <f t="shared" ref="E53:E73" si="7">D53-$D$50</f>
        <v>87.879685708534211</v>
      </c>
      <c r="F53" s="44">
        <f t="shared" ref="F53:F73" si="8">-(MAX($E$45-C53,0)-$E$50)</f>
        <v>-101.5013961056988</v>
      </c>
      <c r="G53" s="44">
        <f>E53+F53</f>
        <v>-13.621710397164591</v>
      </c>
    </row>
    <row r="54" spans="3:7" x14ac:dyDescent="0.35">
      <c r="C54" s="44">
        <v>10</v>
      </c>
      <c r="D54" s="44">
        <f t="shared" si="6"/>
        <v>90</v>
      </c>
      <c r="E54" s="44">
        <f t="shared" si="7"/>
        <v>77.879685708534211</v>
      </c>
      <c r="F54" s="44">
        <f t="shared" si="8"/>
        <v>-91.501396105698802</v>
      </c>
      <c r="G54" s="44">
        <f t="shared" ref="G54:G73" si="9">E54+F54</f>
        <v>-13.621710397164591</v>
      </c>
    </row>
    <row r="55" spans="3:7" x14ac:dyDescent="0.35">
      <c r="C55" s="44">
        <v>20</v>
      </c>
      <c r="D55" s="44">
        <f t="shared" si="6"/>
        <v>80</v>
      </c>
      <c r="E55" s="44">
        <f t="shared" si="7"/>
        <v>67.879685708534211</v>
      </c>
      <c r="F55" s="44">
        <f t="shared" si="8"/>
        <v>-81.501396105698802</v>
      </c>
      <c r="G55" s="44">
        <f t="shared" si="9"/>
        <v>-13.621710397164591</v>
      </c>
    </row>
    <row r="56" spans="3:7" x14ac:dyDescent="0.35">
      <c r="C56" s="44">
        <v>30</v>
      </c>
      <c r="D56" s="44">
        <f t="shared" si="6"/>
        <v>70</v>
      </c>
      <c r="E56" s="44">
        <f t="shared" si="7"/>
        <v>57.879685708534211</v>
      </c>
      <c r="F56" s="44">
        <f t="shared" si="8"/>
        <v>-71.501396105698802</v>
      </c>
      <c r="G56" s="44">
        <f t="shared" si="9"/>
        <v>-13.621710397164591</v>
      </c>
    </row>
    <row r="57" spans="3:7" x14ac:dyDescent="0.35">
      <c r="C57" s="44">
        <v>40</v>
      </c>
      <c r="D57" s="44">
        <f t="shared" si="6"/>
        <v>60</v>
      </c>
      <c r="E57" s="44">
        <f t="shared" si="7"/>
        <v>47.879685708534211</v>
      </c>
      <c r="F57" s="44">
        <f t="shared" si="8"/>
        <v>-61.501396105698795</v>
      </c>
      <c r="G57" s="44">
        <f t="shared" si="9"/>
        <v>-13.621710397164584</v>
      </c>
    </row>
    <row r="58" spans="3:7" x14ac:dyDescent="0.35">
      <c r="C58" s="44">
        <v>50</v>
      </c>
      <c r="D58" s="44">
        <f t="shared" si="6"/>
        <v>50</v>
      </c>
      <c r="E58" s="44">
        <f t="shared" si="7"/>
        <v>37.879685708534211</v>
      </c>
      <c r="F58" s="44">
        <f t="shared" si="8"/>
        <v>-51.501396105698795</v>
      </c>
      <c r="G58" s="44">
        <f t="shared" si="9"/>
        <v>-13.621710397164584</v>
      </c>
    </row>
    <row r="59" spans="3:7" x14ac:dyDescent="0.35">
      <c r="C59" s="44">
        <v>60</v>
      </c>
      <c r="D59" s="44">
        <f t="shared" si="6"/>
        <v>40</v>
      </c>
      <c r="E59" s="44">
        <f t="shared" si="7"/>
        <v>27.879685708534211</v>
      </c>
      <c r="F59" s="44">
        <f t="shared" si="8"/>
        <v>-41.501396105698795</v>
      </c>
      <c r="G59" s="44">
        <f t="shared" si="9"/>
        <v>-13.621710397164584</v>
      </c>
    </row>
    <row r="60" spans="3:7" x14ac:dyDescent="0.35">
      <c r="C60" s="44">
        <v>70</v>
      </c>
      <c r="D60" s="44">
        <f t="shared" si="6"/>
        <v>30</v>
      </c>
      <c r="E60" s="44">
        <f t="shared" si="7"/>
        <v>17.879685708534211</v>
      </c>
      <c r="F60" s="44">
        <f t="shared" si="8"/>
        <v>-31.501396105698795</v>
      </c>
      <c r="G60" s="44">
        <f t="shared" si="9"/>
        <v>-13.621710397164584</v>
      </c>
    </row>
    <row r="61" spans="3:7" x14ac:dyDescent="0.35">
      <c r="C61" s="44">
        <v>80</v>
      </c>
      <c r="D61" s="44">
        <f t="shared" si="6"/>
        <v>20</v>
      </c>
      <c r="E61" s="44">
        <f t="shared" si="7"/>
        <v>7.8796857085342129</v>
      </c>
      <c r="F61" s="44">
        <f t="shared" si="8"/>
        <v>-21.501396105698795</v>
      </c>
      <c r="G61" s="44">
        <f t="shared" si="9"/>
        <v>-13.621710397164582</v>
      </c>
    </row>
    <row r="62" spans="3:7" x14ac:dyDescent="0.35">
      <c r="C62" s="44">
        <v>90</v>
      </c>
      <c r="D62" s="44">
        <f t="shared" si="6"/>
        <v>10</v>
      </c>
      <c r="E62" s="44">
        <f t="shared" si="7"/>
        <v>-2.1203142914657871</v>
      </c>
      <c r="F62" s="44">
        <f t="shared" si="8"/>
        <v>-11.501396105698795</v>
      </c>
      <c r="G62" s="44">
        <f t="shared" si="9"/>
        <v>-13.621710397164582</v>
      </c>
    </row>
    <row r="63" spans="3:7" x14ac:dyDescent="0.35">
      <c r="C63" s="44">
        <v>100</v>
      </c>
      <c r="D63" s="44">
        <f t="shared" si="6"/>
        <v>0</v>
      </c>
      <c r="E63" s="44">
        <f t="shared" si="7"/>
        <v>-12.120314291465787</v>
      </c>
      <c r="F63" s="44">
        <f t="shared" si="8"/>
        <v>-1.5013961056987952</v>
      </c>
      <c r="G63" s="44">
        <f t="shared" si="9"/>
        <v>-13.621710397164582</v>
      </c>
    </row>
    <row r="64" spans="3:7" x14ac:dyDescent="0.35">
      <c r="C64" s="44">
        <v>110</v>
      </c>
      <c r="D64" s="44">
        <f t="shared" si="6"/>
        <v>0</v>
      </c>
      <c r="E64" s="44">
        <f t="shared" si="7"/>
        <v>-12.120314291465787</v>
      </c>
      <c r="F64" s="44">
        <f t="shared" si="8"/>
        <v>8.4986038943012048</v>
      </c>
      <c r="G64" s="44">
        <f t="shared" si="9"/>
        <v>-3.6217103971645823</v>
      </c>
    </row>
    <row r="65" spans="2:7" x14ac:dyDescent="0.35">
      <c r="C65" s="44">
        <v>120</v>
      </c>
      <c r="D65" s="44">
        <f t="shared" si="6"/>
        <v>0</v>
      </c>
      <c r="E65" s="44">
        <f t="shared" si="7"/>
        <v>-12.120314291465787</v>
      </c>
      <c r="F65" s="44">
        <f t="shared" si="8"/>
        <v>18.498603894301205</v>
      </c>
      <c r="G65" s="44">
        <f t="shared" si="9"/>
        <v>6.3782896028354177</v>
      </c>
    </row>
    <row r="66" spans="2:7" x14ac:dyDescent="0.35">
      <c r="B66" s="1"/>
      <c r="C66" s="44">
        <v>130</v>
      </c>
      <c r="D66" s="44">
        <f t="shared" si="6"/>
        <v>0</v>
      </c>
      <c r="E66" s="44">
        <f t="shared" si="7"/>
        <v>-12.120314291465787</v>
      </c>
      <c r="F66" s="44">
        <f t="shared" si="8"/>
        <v>28.498603894301205</v>
      </c>
      <c r="G66" s="44">
        <f t="shared" si="9"/>
        <v>16.378289602835416</v>
      </c>
    </row>
    <row r="67" spans="2:7" x14ac:dyDescent="0.35">
      <c r="B67" s="1"/>
      <c r="C67" s="44">
        <v>140</v>
      </c>
      <c r="D67" s="44">
        <f t="shared" si="6"/>
        <v>0</v>
      </c>
      <c r="E67" s="44">
        <f t="shared" si="7"/>
        <v>-12.120314291465787</v>
      </c>
      <c r="F67" s="44">
        <f t="shared" si="8"/>
        <v>38.498603894301205</v>
      </c>
      <c r="G67" s="44">
        <f t="shared" si="9"/>
        <v>26.378289602835416</v>
      </c>
    </row>
    <row r="68" spans="2:7" x14ac:dyDescent="0.35">
      <c r="C68" s="44">
        <v>150</v>
      </c>
      <c r="D68" s="44">
        <f t="shared" si="6"/>
        <v>0</v>
      </c>
      <c r="E68" s="44">
        <f t="shared" si="7"/>
        <v>-12.120314291465787</v>
      </c>
      <c r="F68" s="44">
        <f t="shared" si="8"/>
        <v>48.498603894301205</v>
      </c>
      <c r="G68" s="44">
        <f t="shared" si="9"/>
        <v>36.378289602835416</v>
      </c>
    </row>
    <row r="69" spans="2:7" x14ac:dyDescent="0.35">
      <c r="C69" s="44">
        <v>160</v>
      </c>
      <c r="D69" s="44">
        <f t="shared" si="6"/>
        <v>0</v>
      </c>
      <c r="E69" s="44">
        <f t="shared" si="7"/>
        <v>-12.120314291465787</v>
      </c>
      <c r="F69" s="44">
        <f t="shared" si="8"/>
        <v>48.498603894301205</v>
      </c>
      <c r="G69" s="44">
        <f t="shared" si="9"/>
        <v>36.378289602835416</v>
      </c>
    </row>
    <row r="70" spans="2:7" x14ac:dyDescent="0.35">
      <c r="C70" s="44">
        <v>170</v>
      </c>
      <c r="D70" s="44">
        <f t="shared" si="6"/>
        <v>0</v>
      </c>
      <c r="E70" s="44">
        <f t="shared" si="7"/>
        <v>-12.120314291465787</v>
      </c>
      <c r="F70" s="44">
        <f t="shared" si="8"/>
        <v>48.498603894301205</v>
      </c>
      <c r="G70" s="44">
        <f t="shared" si="9"/>
        <v>36.378289602835416</v>
      </c>
    </row>
    <row r="71" spans="2:7" x14ac:dyDescent="0.35">
      <c r="C71" s="44">
        <v>180</v>
      </c>
      <c r="D71" s="44">
        <f t="shared" si="6"/>
        <v>0</v>
      </c>
      <c r="E71" s="44">
        <f t="shared" si="7"/>
        <v>-12.120314291465787</v>
      </c>
      <c r="F71" s="44">
        <f t="shared" si="8"/>
        <v>48.498603894301205</v>
      </c>
      <c r="G71" s="44">
        <f t="shared" si="9"/>
        <v>36.378289602835416</v>
      </c>
    </row>
    <row r="72" spans="2:7" x14ac:dyDescent="0.35">
      <c r="C72" s="44">
        <v>190</v>
      </c>
      <c r="D72" s="44">
        <f t="shared" si="6"/>
        <v>0</v>
      </c>
      <c r="E72" s="44">
        <f t="shared" si="7"/>
        <v>-12.120314291465787</v>
      </c>
      <c r="F72" s="44">
        <f t="shared" si="8"/>
        <v>48.498603894301205</v>
      </c>
      <c r="G72" s="44">
        <f t="shared" si="9"/>
        <v>36.378289602835416</v>
      </c>
    </row>
    <row r="73" spans="2:7" x14ac:dyDescent="0.35">
      <c r="C73" s="44">
        <v>200</v>
      </c>
      <c r="D73" s="44">
        <f t="shared" si="6"/>
        <v>0</v>
      </c>
      <c r="E73" s="44">
        <f t="shared" si="7"/>
        <v>-12.120314291465787</v>
      </c>
      <c r="F73" s="44">
        <f t="shared" si="8"/>
        <v>48.498603894301205</v>
      </c>
      <c r="G73" s="44">
        <f t="shared" si="9"/>
        <v>36.378289602835416</v>
      </c>
    </row>
    <row r="75" spans="2:7" x14ac:dyDescent="0.35">
      <c r="B75" t="s">
        <v>72</v>
      </c>
      <c r="D75" s="2" t="s">
        <v>71</v>
      </c>
    </row>
  </sheetData>
  <mergeCells count="2">
    <mergeCell ref="D2:M3"/>
    <mergeCell ref="E40:N41"/>
  </mergeCells>
  <hyperlinks>
    <hyperlink ref="D75" r:id="rId1" xr:uid="{257D44BC-5A2A-46BF-A547-A2AB76A793E4}"/>
  </hyperlink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FB3A6-D174-46C0-99AD-B07AA23BAF19}">
  <sheetPr codeName="Sheet15">
    <tabColor theme="5" tint="0.79998168889431442"/>
  </sheetPr>
  <dimension ref="B2:N75"/>
  <sheetViews>
    <sheetView topLeftCell="A63" workbookViewId="0">
      <selection activeCell="D75" sqref="D75"/>
    </sheetView>
  </sheetViews>
  <sheetFormatPr defaultRowHeight="14.5" x14ac:dyDescent="0.35"/>
  <cols>
    <col min="2" max="2" width="10.7265625" customWidth="1"/>
    <col min="3" max="3" width="11.81640625" customWidth="1"/>
    <col min="5" max="5" width="13.54296875" customWidth="1"/>
    <col min="8" max="8" width="12.26953125" customWidth="1"/>
    <col min="9" max="9" width="11.6328125" customWidth="1"/>
  </cols>
  <sheetData>
    <row r="2" spans="3:13" x14ac:dyDescent="0.35">
      <c r="D2" s="249" t="s">
        <v>97</v>
      </c>
      <c r="E2" s="250"/>
      <c r="F2" s="250"/>
      <c r="G2" s="250"/>
      <c r="H2" s="250"/>
      <c r="I2" s="250"/>
      <c r="J2" s="250"/>
      <c r="K2" s="250"/>
      <c r="L2" s="250"/>
      <c r="M2" s="251"/>
    </row>
    <row r="3" spans="3:13" x14ac:dyDescent="0.35">
      <c r="D3" s="252"/>
      <c r="E3" s="244"/>
      <c r="F3" s="244"/>
      <c r="G3" s="244"/>
      <c r="H3" s="244"/>
      <c r="I3" s="244"/>
      <c r="J3" s="244"/>
      <c r="K3" s="244"/>
      <c r="L3" s="244"/>
      <c r="M3" s="253"/>
    </row>
    <row r="5" spans="3:13" x14ac:dyDescent="0.35">
      <c r="C5" s="58"/>
      <c r="D5" s="66" t="s">
        <v>56</v>
      </c>
      <c r="E5" s="67" t="s">
        <v>42</v>
      </c>
    </row>
    <row r="6" spans="3:13" x14ac:dyDescent="0.35">
      <c r="C6" s="61" t="s">
        <v>0</v>
      </c>
      <c r="D6" s="25">
        <v>100</v>
      </c>
      <c r="E6" s="62">
        <v>100</v>
      </c>
    </row>
    <row r="7" spans="3:13" x14ac:dyDescent="0.35">
      <c r="C7" s="61" t="s">
        <v>1</v>
      </c>
      <c r="D7" s="25">
        <v>100</v>
      </c>
      <c r="E7" s="62">
        <v>150</v>
      </c>
    </row>
    <row r="8" spans="3:13" x14ac:dyDescent="0.35">
      <c r="C8" s="61" t="s">
        <v>2</v>
      </c>
      <c r="D8" s="25">
        <v>0.01</v>
      </c>
      <c r="E8" s="62">
        <v>0.01</v>
      </c>
    </row>
    <row r="9" spans="3:13" x14ac:dyDescent="0.35">
      <c r="C9" s="61" t="s">
        <v>3</v>
      </c>
      <c r="D9" s="25">
        <v>0.2</v>
      </c>
      <c r="E9" s="62">
        <v>0.2</v>
      </c>
    </row>
    <row r="10" spans="3:13" x14ac:dyDescent="0.35">
      <c r="C10" s="61" t="s">
        <v>4</v>
      </c>
      <c r="D10" s="25">
        <v>0</v>
      </c>
      <c r="E10" s="62">
        <v>0</v>
      </c>
    </row>
    <row r="11" spans="3:13" x14ac:dyDescent="0.35">
      <c r="C11" s="61" t="s">
        <v>5</v>
      </c>
      <c r="D11" s="25">
        <v>3</v>
      </c>
      <c r="E11" s="62">
        <v>3</v>
      </c>
    </row>
    <row r="12" spans="3:13" x14ac:dyDescent="0.35">
      <c r="C12" s="63" t="s">
        <v>59</v>
      </c>
      <c r="D12" s="64">
        <f>BSMCall(D6,D7,D11,D8,D10,D9)</f>
        <v>15.075760936614971</v>
      </c>
      <c r="E12" s="65">
        <f>BSMCall(E6,E7,E11,E8,E10,E9)</f>
        <v>2.9317738620249836</v>
      </c>
    </row>
    <row r="15" spans="3:13" x14ac:dyDescent="0.35">
      <c r="C15" s="55"/>
      <c r="D15" s="38"/>
      <c r="E15" s="38" t="s">
        <v>66</v>
      </c>
      <c r="F15" s="38"/>
      <c r="G15" s="38" t="s">
        <v>66</v>
      </c>
      <c r="H15" s="38" t="s">
        <v>65</v>
      </c>
      <c r="I15" s="39"/>
    </row>
    <row r="16" spans="3:13" x14ac:dyDescent="0.35">
      <c r="C16" s="17" t="s">
        <v>40</v>
      </c>
      <c r="D16" s="73" t="s">
        <v>61</v>
      </c>
      <c r="E16" s="73" t="s">
        <v>62</v>
      </c>
      <c r="F16" s="73" t="s">
        <v>63</v>
      </c>
      <c r="G16" s="73" t="s">
        <v>64</v>
      </c>
      <c r="H16" s="73" t="s">
        <v>67</v>
      </c>
      <c r="I16" s="74" t="s">
        <v>100</v>
      </c>
    </row>
    <row r="17" spans="3:9" x14ac:dyDescent="0.35">
      <c r="C17" s="68">
        <v>0</v>
      </c>
      <c r="D17" s="12">
        <f t="shared" ref="D17:D37" si="0">MAX(C17-$D$7,0)</f>
        <v>0</v>
      </c>
      <c r="E17" s="12">
        <f t="shared" ref="E17:E37" si="1">-(D17-$D$12)</f>
        <v>15.075760936614971</v>
      </c>
      <c r="F17" s="12">
        <f t="shared" ref="F17:F37" si="2">MAX(C17-$E$7,0)</f>
        <v>0</v>
      </c>
      <c r="G17" s="12">
        <f t="shared" ref="G17:G37" si="3">F17-$E$12</f>
        <v>-2.9317738620249836</v>
      </c>
      <c r="H17" s="12">
        <f>G17</f>
        <v>-2.9317738620249836</v>
      </c>
      <c r="I17" s="18">
        <f>E17+H17</f>
        <v>12.143987074589987</v>
      </c>
    </row>
    <row r="18" spans="3:9" x14ac:dyDescent="0.35">
      <c r="C18" s="68">
        <v>10</v>
      </c>
      <c r="D18" s="12">
        <f t="shared" si="0"/>
        <v>0</v>
      </c>
      <c r="E18" s="12">
        <f t="shared" si="1"/>
        <v>15.075760936614971</v>
      </c>
      <c r="F18" s="12">
        <f t="shared" si="2"/>
        <v>0</v>
      </c>
      <c r="G18" s="12">
        <f t="shared" si="3"/>
        <v>-2.9317738620249836</v>
      </c>
      <c r="H18" s="12">
        <f t="shared" ref="H18:H37" si="4">G18</f>
        <v>-2.9317738620249836</v>
      </c>
      <c r="I18" s="18">
        <f t="shared" ref="I18:I37" si="5">E18+H18</f>
        <v>12.143987074589987</v>
      </c>
    </row>
    <row r="19" spans="3:9" x14ac:dyDescent="0.35">
      <c r="C19" s="68">
        <v>20</v>
      </c>
      <c r="D19" s="12">
        <f t="shared" si="0"/>
        <v>0</v>
      </c>
      <c r="E19" s="12">
        <f t="shared" si="1"/>
        <v>15.075760936614971</v>
      </c>
      <c r="F19" s="12">
        <f t="shared" si="2"/>
        <v>0</v>
      </c>
      <c r="G19" s="12">
        <f t="shared" si="3"/>
        <v>-2.9317738620249836</v>
      </c>
      <c r="H19" s="12">
        <f t="shared" si="4"/>
        <v>-2.9317738620249836</v>
      </c>
      <c r="I19" s="18">
        <f t="shared" si="5"/>
        <v>12.143987074589987</v>
      </c>
    </row>
    <row r="20" spans="3:9" x14ac:dyDescent="0.35">
      <c r="C20" s="68">
        <v>30</v>
      </c>
      <c r="D20" s="12">
        <f t="shared" si="0"/>
        <v>0</v>
      </c>
      <c r="E20" s="12">
        <f t="shared" si="1"/>
        <v>15.075760936614971</v>
      </c>
      <c r="F20" s="12">
        <f t="shared" si="2"/>
        <v>0</v>
      </c>
      <c r="G20" s="12">
        <f t="shared" si="3"/>
        <v>-2.9317738620249836</v>
      </c>
      <c r="H20" s="12">
        <f t="shared" si="4"/>
        <v>-2.9317738620249836</v>
      </c>
      <c r="I20" s="18">
        <f t="shared" si="5"/>
        <v>12.143987074589987</v>
      </c>
    </row>
    <row r="21" spans="3:9" x14ac:dyDescent="0.35">
      <c r="C21" s="68">
        <v>40</v>
      </c>
      <c r="D21" s="12">
        <f t="shared" si="0"/>
        <v>0</v>
      </c>
      <c r="E21" s="12">
        <f t="shared" si="1"/>
        <v>15.075760936614971</v>
      </c>
      <c r="F21" s="12">
        <f t="shared" si="2"/>
        <v>0</v>
      </c>
      <c r="G21" s="12">
        <f t="shared" si="3"/>
        <v>-2.9317738620249836</v>
      </c>
      <c r="H21" s="12">
        <f t="shared" si="4"/>
        <v>-2.9317738620249836</v>
      </c>
      <c r="I21" s="18">
        <f t="shared" si="5"/>
        <v>12.143987074589987</v>
      </c>
    </row>
    <row r="22" spans="3:9" x14ac:dyDescent="0.35">
      <c r="C22" s="68">
        <v>50</v>
      </c>
      <c r="D22" s="12">
        <f t="shared" si="0"/>
        <v>0</v>
      </c>
      <c r="E22" s="12">
        <f t="shared" si="1"/>
        <v>15.075760936614971</v>
      </c>
      <c r="F22" s="12">
        <f t="shared" si="2"/>
        <v>0</v>
      </c>
      <c r="G22" s="12">
        <f t="shared" si="3"/>
        <v>-2.9317738620249836</v>
      </c>
      <c r="H22" s="12">
        <f t="shared" si="4"/>
        <v>-2.9317738620249836</v>
      </c>
      <c r="I22" s="18">
        <f t="shared" si="5"/>
        <v>12.143987074589987</v>
      </c>
    </row>
    <row r="23" spans="3:9" x14ac:dyDescent="0.35">
      <c r="C23" s="68">
        <v>60</v>
      </c>
      <c r="D23" s="12">
        <f t="shared" si="0"/>
        <v>0</v>
      </c>
      <c r="E23" s="12">
        <f t="shared" si="1"/>
        <v>15.075760936614971</v>
      </c>
      <c r="F23" s="12">
        <f t="shared" si="2"/>
        <v>0</v>
      </c>
      <c r="G23" s="12">
        <f t="shared" si="3"/>
        <v>-2.9317738620249836</v>
      </c>
      <c r="H23" s="12">
        <f t="shared" si="4"/>
        <v>-2.9317738620249836</v>
      </c>
      <c r="I23" s="18">
        <f t="shared" si="5"/>
        <v>12.143987074589987</v>
      </c>
    </row>
    <row r="24" spans="3:9" x14ac:dyDescent="0.35">
      <c r="C24" s="68">
        <v>70</v>
      </c>
      <c r="D24" s="12">
        <f t="shared" si="0"/>
        <v>0</v>
      </c>
      <c r="E24" s="12">
        <f t="shared" si="1"/>
        <v>15.075760936614971</v>
      </c>
      <c r="F24" s="12">
        <f t="shared" si="2"/>
        <v>0</v>
      </c>
      <c r="G24" s="12">
        <f t="shared" si="3"/>
        <v>-2.9317738620249836</v>
      </c>
      <c r="H24" s="12">
        <f t="shared" si="4"/>
        <v>-2.9317738620249836</v>
      </c>
      <c r="I24" s="18">
        <f t="shared" si="5"/>
        <v>12.143987074589987</v>
      </c>
    </row>
    <row r="25" spans="3:9" x14ac:dyDescent="0.35">
      <c r="C25" s="68">
        <v>80</v>
      </c>
      <c r="D25" s="12">
        <f t="shared" si="0"/>
        <v>0</v>
      </c>
      <c r="E25" s="12">
        <f t="shared" si="1"/>
        <v>15.075760936614971</v>
      </c>
      <c r="F25" s="12">
        <f t="shared" si="2"/>
        <v>0</v>
      </c>
      <c r="G25" s="12">
        <f t="shared" si="3"/>
        <v>-2.9317738620249836</v>
      </c>
      <c r="H25" s="12">
        <f t="shared" si="4"/>
        <v>-2.9317738620249836</v>
      </c>
      <c r="I25" s="18">
        <f t="shared" si="5"/>
        <v>12.143987074589987</v>
      </c>
    </row>
    <row r="26" spans="3:9" x14ac:dyDescent="0.35">
      <c r="C26" s="68">
        <v>90</v>
      </c>
      <c r="D26" s="12">
        <f t="shared" si="0"/>
        <v>0</v>
      </c>
      <c r="E26" s="12">
        <f t="shared" si="1"/>
        <v>15.075760936614971</v>
      </c>
      <c r="F26" s="12">
        <f t="shared" si="2"/>
        <v>0</v>
      </c>
      <c r="G26" s="12">
        <f t="shared" si="3"/>
        <v>-2.9317738620249836</v>
      </c>
      <c r="H26" s="12">
        <f t="shared" si="4"/>
        <v>-2.9317738620249836</v>
      </c>
      <c r="I26" s="18">
        <f t="shared" si="5"/>
        <v>12.143987074589987</v>
      </c>
    </row>
    <row r="27" spans="3:9" x14ac:dyDescent="0.35">
      <c r="C27" s="68">
        <v>100</v>
      </c>
      <c r="D27" s="12">
        <f t="shared" si="0"/>
        <v>0</v>
      </c>
      <c r="E27" s="12">
        <f t="shared" si="1"/>
        <v>15.075760936614971</v>
      </c>
      <c r="F27" s="12">
        <f t="shared" si="2"/>
        <v>0</v>
      </c>
      <c r="G27" s="12">
        <f t="shared" si="3"/>
        <v>-2.9317738620249836</v>
      </c>
      <c r="H27" s="12">
        <f t="shared" si="4"/>
        <v>-2.9317738620249836</v>
      </c>
      <c r="I27" s="18">
        <f t="shared" si="5"/>
        <v>12.143987074589987</v>
      </c>
    </row>
    <row r="28" spans="3:9" x14ac:dyDescent="0.35">
      <c r="C28" s="68">
        <v>110</v>
      </c>
      <c r="D28" s="12">
        <f t="shared" si="0"/>
        <v>10</v>
      </c>
      <c r="E28" s="12">
        <f t="shared" si="1"/>
        <v>5.0757609366149712</v>
      </c>
      <c r="F28" s="12">
        <f t="shared" si="2"/>
        <v>0</v>
      </c>
      <c r="G28" s="12">
        <f t="shared" si="3"/>
        <v>-2.9317738620249836</v>
      </c>
      <c r="H28" s="12">
        <f t="shared" si="4"/>
        <v>-2.9317738620249836</v>
      </c>
      <c r="I28" s="18">
        <f t="shared" si="5"/>
        <v>2.1439870745899876</v>
      </c>
    </row>
    <row r="29" spans="3:9" x14ac:dyDescent="0.35">
      <c r="C29" s="68">
        <v>120</v>
      </c>
      <c r="D29" s="12">
        <f t="shared" si="0"/>
        <v>20</v>
      </c>
      <c r="E29" s="12">
        <f t="shared" si="1"/>
        <v>-4.9242390633850288</v>
      </c>
      <c r="F29" s="12">
        <f t="shared" si="2"/>
        <v>0</v>
      </c>
      <c r="G29" s="12">
        <f t="shared" si="3"/>
        <v>-2.9317738620249836</v>
      </c>
      <c r="H29" s="12">
        <f t="shared" si="4"/>
        <v>-2.9317738620249836</v>
      </c>
      <c r="I29" s="18">
        <f t="shared" si="5"/>
        <v>-7.8560129254100124</v>
      </c>
    </row>
    <row r="30" spans="3:9" x14ac:dyDescent="0.35">
      <c r="C30" s="68">
        <v>130</v>
      </c>
      <c r="D30" s="12">
        <f t="shared" si="0"/>
        <v>30</v>
      </c>
      <c r="E30" s="12">
        <f t="shared" si="1"/>
        <v>-14.924239063385029</v>
      </c>
      <c r="F30" s="12">
        <f t="shared" si="2"/>
        <v>0</v>
      </c>
      <c r="G30" s="12">
        <f t="shared" si="3"/>
        <v>-2.9317738620249836</v>
      </c>
      <c r="H30" s="12">
        <f t="shared" si="4"/>
        <v>-2.9317738620249836</v>
      </c>
      <c r="I30" s="18">
        <f t="shared" si="5"/>
        <v>-17.856012925410013</v>
      </c>
    </row>
    <row r="31" spans="3:9" x14ac:dyDescent="0.35">
      <c r="C31" s="68">
        <v>140</v>
      </c>
      <c r="D31" s="12">
        <f t="shared" si="0"/>
        <v>40</v>
      </c>
      <c r="E31" s="12">
        <f t="shared" si="1"/>
        <v>-24.924239063385031</v>
      </c>
      <c r="F31" s="12">
        <f t="shared" si="2"/>
        <v>0</v>
      </c>
      <c r="G31" s="12">
        <f t="shared" si="3"/>
        <v>-2.9317738620249836</v>
      </c>
      <c r="H31" s="12">
        <f t="shared" si="4"/>
        <v>-2.9317738620249836</v>
      </c>
      <c r="I31" s="18">
        <f t="shared" si="5"/>
        <v>-27.856012925410013</v>
      </c>
    </row>
    <row r="32" spans="3:9" x14ac:dyDescent="0.35">
      <c r="C32" s="68">
        <v>150</v>
      </c>
      <c r="D32" s="12">
        <f t="shared" si="0"/>
        <v>50</v>
      </c>
      <c r="E32" s="12">
        <f t="shared" si="1"/>
        <v>-34.924239063385031</v>
      </c>
      <c r="F32" s="12">
        <f t="shared" si="2"/>
        <v>0</v>
      </c>
      <c r="G32" s="12">
        <f t="shared" si="3"/>
        <v>-2.9317738620249836</v>
      </c>
      <c r="H32" s="12">
        <f t="shared" si="4"/>
        <v>-2.9317738620249836</v>
      </c>
      <c r="I32" s="18">
        <f t="shared" si="5"/>
        <v>-37.856012925410013</v>
      </c>
    </row>
    <row r="33" spans="3:14" x14ac:dyDescent="0.35">
      <c r="C33" s="68">
        <v>160</v>
      </c>
      <c r="D33" s="12">
        <f t="shared" si="0"/>
        <v>60</v>
      </c>
      <c r="E33" s="12">
        <f t="shared" si="1"/>
        <v>-44.924239063385031</v>
      </c>
      <c r="F33" s="12">
        <f t="shared" si="2"/>
        <v>10</v>
      </c>
      <c r="G33" s="12">
        <f t="shared" si="3"/>
        <v>7.0682261379750164</v>
      </c>
      <c r="H33" s="12">
        <f t="shared" si="4"/>
        <v>7.0682261379750164</v>
      </c>
      <c r="I33" s="18">
        <f t="shared" si="5"/>
        <v>-37.856012925410013</v>
      </c>
    </row>
    <row r="34" spans="3:14" x14ac:dyDescent="0.35">
      <c r="C34" s="68">
        <v>170</v>
      </c>
      <c r="D34" s="12">
        <f t="shared" si="0"/>
        <v>70</v>
      </c>
      <c r="E34" s="12">
        <f t="shared" si="1"/>
        <v>-54.924239063385031</v>
      </c>
      <c r="F34" s="12">
        <f t="shared" si="2"/>
        <v>20</v>
      </c>
      <c r="G34" s="12">
        <f t="shared" si="3"/>
        <v>17.068226137975017</v>
      </c>
      <c r="H34" s="12">
        <f t="shared" si="4"/>
        <v>17.068226137975017</v>
      </c>
      <c r="I34" s="18">
        <f t="shared" si="5"/>
        <v>-37.856012925410013</v>
      </c>
    </row>
    <row r="35" spans="3:14" x14ac:dyDescent="0.35">
      <c r="C35" s="68">
        <v>180</v>
      </c>
      <c r="D35" s="12">
        <f t="shared" si="0"/>
        <v>80</v>
      </c>
      <c r="E35" s="12">
        <f t="shared" si="1"/>
        <v>-64.924239063385031</v>
      </c>
      <c r="F35" s="12">
        <f t="shared" si="2"/>
        <v>30</v>
      </c>
      <c r="G35" s="12">
        <f t="shared" si="3"/>
        <v>27.068226137975017</v>
      </c>
      <c r="H35" s="12">
        <f t="shared" si="4"/>
        <v>27.068226137975017</v>
      </c>
      <c r="I35" s="18">
        <f t="shared" si="5"/>
        <v>-37.856012925410013</v>
      </c>
    </row>
    <row r="36" spans="3:14" x14ac:dyDescent="0.35">
      <c r="C36" s="68">
        <v>190</v>
      </c>
      <c r="D36" s="12">
        <f t="shared" si="0"/>
        <v>90</v>
      </c>
      <c r="E36" s="12">
        <f t="shared" si="1"/>
        <v>-74.924239063385031</v>
      </c>
      <c r="F36" s="12">
        <f t="shared" si="2"/>
        <v>40</v>
      </c>
      <c r="G36" s="12">
        <f t="shared" si="3"/>
        <v>37.068226137975017</v>
      </c>
      <c r="H36" s="12">
        <f t="shared" si="4"/>
        <v>37.068226137975017</v>
      </c>
      <c r="I36" s="18">
        <f t="shared" si="5"/>
        <v>-37.856012925410013</v>
      </c>
    </row>
    <row r="37" spans="3:14" x14ac:dyDescent="0.35">
      <c r="C37" s="69">
        <v>200</v>
      </c>
      <c r="D37" s="40">
        <f t="shared" si="0"/>
        <v>100</v>
      </c>
      <c r="E37" s="40">
        <f t="shared" si="1"/>
        <v>-84.924239063385031</v>
      </c>
      <c r="F37" s="40">
        <f t="shared" si="2"/>
        <v>50</v>
      </c>
      <c r="G37" s="40">
        <f t="shared" si="3"/>
        <v>47.068226137975017</v>
      </c>
      <c r="H37" s="40">
        <f t="shared" si="4"/>
        <v>47.068226137975017</v>
      </c>
      <c r="I37" s="20">
        <f t="shared" si="5"/>
        <v>-37.856012925410013</v>
      </c>
    </row>
    <row r="40" spans="3:14" x14ac:dyDescent="0.35">
      <c r="E40" s="249" t="s">
        <v>98</v>
      </c>
      <c r="F40" s="250"/>
      <c r="G40" s="250"/>
      <c r="H40" s="250"/>
      <c r="I40" s="250"/>
      <c r="J40" s="250"/>
      <c r="K40" s="250"/>
      <c r="L40" s="250"/>
      <c r="M40" s="250"/>
      <c r="N40" s="251"/>
    </row>
    <row r="41" spans="3:14" x14ac:dyDescent="0.35">
      <c r="E41" s="252"/>
      <c r="F41" s="244"/>
      <c r="G41" s="244"/>
      <c r="H41" s="244"/>
      <c r="I41" s="244"/>
      <c r="J41" s="244"/>
      <c r="K41" s="244"/>
      <c r="L41" s="244"/>
      <c r="M41" s="244"/>
      <c r="N41" s="253"/>
    </row>
    <row r="43" spans="3:14" x14ac:dyDescent="0.35">
      <c r="C43" s="58"/>
      <c r="D43" s="66" t="s">
        <v>51</v>
      </c>
      <c r="E43" s="67" t="s">
        <v>48</v>
      </c>
    </row>
    <row r="44" spans="3:14" x14ac:dyDescent="0.35">
      <c r="C44" s="61" t="s">
        <v>0</v>
      </c>
      <c r="D44" s="25">
        <v>100</v>
      </c>
      <c r="E44" s="62">
        <v>100</v>
      </c>
    </row>
    <row r="45" spans="3:14" x14ac:dyDescent="0.35">
      <c r="C45" s="61" t="s">
        <v>1</v>
      </c>
      <c r="D45" s="25">
        <v>100</v>
      </c>
      <c r="E45" s="62">
        <v>150</v>
      </c>
    </row>
    <row r="46" spans="3:14" x14ac:dyDescent="0.35">
      <c r="C46" s="61" t="s">
        <v>2</v>
      </c>
      <c r="D46" s="25">
        <v>0.01</v>
      </c>
      <c r="E46" s="62">
        <v>0.01</v>
      </c>
    </row>
    <row r="47" spans="3:14" x14ac:dyDescent="0.35">
      <c r="C47" s="61" t="s">
        <v>3</v>
      </c>
      <c r="D47" s="25">
        <v>0.2</v>
      </c>
      <c r="E47" s="62">
        <v>0.2</v>
      </c>
    </row>
    <row r="48" spans="3:14" x14ac:dyDescent="0.35">
      <c r="C48" s="61" t="s">
        <v>4</v>
      </c>
      <c r="D48" s="25">
        <v>0</v>
      </c>
      <c r="E48" s="62">
        <v>0</v>
      </c>
    </row>
    <row r="49" spans="3:7" x14ac:dyDescent="0.35">
      <c r="C49" s="61" t="s">
        <v>5</v>
      </c>
      <c r="D49" s="25">
        <v>3</v>
      </c>
      <c r="E49" s="62">
        <v>3</v>
      </c>
    </row>
    <row r="50" spans="3:7" x14ac:dyDescent="0.35">
      <c r="C50" s="63" t="s">
        <v>59</v>
      </c>
      <c r="D50" s="64">
        <f>BSMPut(D44,D45,D49,D46,D48,D47)</f>
        <v>12.120314291465787</v>
      </c>
      <c r="E50" s="65">
        <f>BSMPut(E44,E45,E49,E46,E48,E47)</f>
        <v>48.498603894301205</v>
      </c>
    </row>
    <row r="52" spans="3:7" x14ac:dyDescent="0.35">
      <c r="C52" s="70" t="s">
        <v>40</v>
      </c>
      <c r="D52" s="42" t="s">
        <v>51</v>
      </c>
      <c r="E52" s="42" t="s">
        <v>99</v>
      </c>
      <c r="F52" s="42" t="s">
        <v>48</v>
      </c>
      <c r="G52" s="43" t="s">
        <v>74</v>
      </c>
    </row>
    <row r="53" spans="3:7" x14ac:dyDescent="0.35">
      <c r="C53" s="71">
        <v>0</v>
      </c>
      <c r="D53" s="44">
        <f t="shared" ref="D53:D73" si="6">MAX($D$7-C53,0)</f>
        <v>100</v>
      </c>
      <c r="E53" s="44">
        <f t="shared" ref="E53:E73" si="7">-D53-$D$50</f>
        <v>-112.12031429146579</v>
      </c>
      <c r="F53" s="44">
        <f t="shared" ref="F53:F73" si="8">(MAX($E$45-C53,0)-$E$50)</f>
        <v>101.5013961056988</v>
      </c>
      <c r="G53" s="9">
        <f>E53+F53</f>
        <v>-10.618918185766987</v>
      </c>
    </row>
    <row r="54" spans="3:7" x14ac:dyDescent="0.35">
      <c r="C54" s="71">
        <v>10</v>
      </c>
      <c r="D54" s="44">
        <f t="shared" si="6"/>
        <v>90</v>
      </c>
      <c r="E54" s="44">
        <f t="shared" si="7"/>
        <v>-102.12031429146579</v>
      </c>
      <c r="F54" s="44">
        <f t="shared" si="8"/>
        <v>91.501396105698802</v>
      </c>
      <c r="G54" s="9">
        <f t="shared" ref="G54:G73" si="9">E54+F54</f>
        <v>-10.618918185766987</v>
      </c>
    </row>
    <row r="55" spans="3:7" x14ac:dyDescent="0.35">
      <c r="C55" s="71">
        <v>20</v>
      </c>
      <c r="D55" s="44">
        <f t="shared" si="6"/>
        <v>80</v>
      </c>
      <c r="E55" s="44">
        <f t="shared" si="7"/>
        <v>-92.120314291465789</v>
      </c>
      <c r="F55" s="44">
        <f t="shared" si="8"/>
        <v>81.501396105698802</v>
      </c>
      <c r="G55" s="9">
        <f t="shared" si="9"/>
        <v>-10.618918185766987</v>
      </c>
    </row>
    <row r="56" spans="3:7" x14ac:dyDescent="0.35">
      <c r="C56" s="71">
        <v>30</v>
      </c>
      <c r="D56" s="44">
        <f t="shared" si="6"/>
        <v>70</v>
      </c>
      <c r="E56" s="44">
        <f t="shared" si="7"/>
        <v>-82.120314291465789</v>
      </c>
      <c r="F56" s="44">
        <f t="shared" si="8"/>
        <v>71.501396105698802</v>
      </c>
      <c r="G56" s="9">
        <f t="shared" si="9"/>
        <v>-10.618918185766987</v>
      </c>
    </row>
    <row r="57" spans="3:7" x14ac:dyDescent="0.35">
      <c r="C57" s="71">
        <v>40</v>
      </c>
      <c r="D57" s="44">
        <f t="shared" si="6"/>
        <v>60</v>
      </c>
      <c r="E57" s="44">
        <f t="shared" si="7"/>
        <v>-72.120314291465789</v>
      </c>
      <c r="F57" s="44">
        <f t="shared" si="8"/>
        <v>61.501396105698795</v>
      </c>
      <c r="G57" s="9">
        <f t="shared" si="9"/>
        <v>-10.618918185766994</v>
      </c>
    </row>
    <row r="58" spans="3:7" x14ac:dyDescent="0.35">
      <c r="C58" s="71">
        <v>50</v>
      </c>
      <c r="D58" s="44">
        <f t="shared" si="6"/>
        <v>50</v>
      </c>
      <c r="E58" s="44">
        <f t="shared" si="7"/>
        <v>-62.120314291465789</v>
      </c>
      <c r="F58" s="44">
        <f t="shared" si="8"/>
        <v>51.501396105698795</v>
      </c>
      <c r="G58" s="9">
        <f t="shared" si="9"/>
        <v>-10.618918185766994</v>
      </c>
    </row>
    <row r="59" spans="3:7" x14ac:dyDescent="0.35">
      <c r="C59" s="71">
        <v>60</v>
      </c>
      <c r="D59" s="44">
        <f t="shared" si="6"/>
        <v>40</v>
      </c>
      <c r="E59" s="44">
        <f t="shared" si="7"/>
        <v>-52.120314291465789</v>
      </c>
      <c r="F59" s="44">
        <f t="shared" si="8"/>
        <v>41.501396105698795</v>
      </c>
      <c r="G59" s="9">
        <f t="shared" si="9"/>
        <v>-10.618918185766994</v>
      </c>
    </row>
    <row r="60" spans="3:7" x14ac:dyDescent="0.35">
      <c r="C60" s="71">
        <v>70</v>
      </c>
      <c r="D60" s="44">
        <f t="shared" si="6"/>
        <v>30</v>
      </c>
      <c r="E60" s="44">
        <f t="shared" si="7"/>
        <v>-42.120314291465789</v>
      </c>
      <c r="F60" s="44">
        <f t="shared" si="8"/>
        <v>31.501396105698795</v>
      </c>
      <c r="G60" s="9">
        <f t="shared" si="9"/>
        <v>-10.618918185766994</v>
      </c>
    </row>
    <row r="61" spans="3:7" x14ac:dyDescent="0.35">
      <c r="C61" s="71">
        <v>80</v>
      </c>
      <c r="D61" s="44">
        <f t="shared" si="6"/>
        <v>20</v>
      </c>
      <c r="E61" s="44">
        <f t="shared" si="7"/>
        <v>-32.120314291465789</v>
      </c>
      <c r="F61" s="44">
        <f t="shared" si="8"/>
        <v>21.501396105698795</v>
      </c>
      <c r="G61" s="9">
        <f t="shared" si="9"/>
        <v>-10.618918185766994</v>
      </c>
    </row>
    <row r="62" spans="3:7" x14ac:dyDescent="0.35">
      <c r="C62" s="71">
        <v>90</v>
      </c>
      <c r="D62" s="44">
        <f t="shared" si="6"/>
        <v>10</v>
      </c>
      <c r="E62" s="44">
        <f t="shared" si="7"/>
        <v>-22.120314291465789</v>
      </c>
      <c r="F62" s="44">
        <f t="shared" si="8"/>
        <v>11.501396105698795</v>
      </c>
      <c r="G62" s="9">
        <f t="shared" si="9"/>
        <v>-10.618918185766994</v>
      </c>
    </row>
    <row r="63" spans="3:7" x14ac:dyDescent="0.35">
      <c r="C63" s="71">
        <v>100</v>
      </c>
      <c r="D63" s="44">
        <f t="shared" si="6"/>
        <v>0</v>
      </c>
      <c r="E63" s="44">
        <f t="shared" si="7"/>
        <v>-12.120314291465787</v>
      </c>
      <c r="F63" s="44">
        <f t="shared" si="8"/>
        <v>1.5013961056987952</v>
      </c>
      <c r="G63" s="9">
        <f t="shared" si="9"/>
        <v>-10.618918185766992</v>
      </c>
    </row>
    <row r="64" spans="3:7" x14ac:dyDescent="0.35">
      <c r="C64" s="71">
        <v>110</v>
      </c>
      <c r="D64" s="44">
        <f t="shared" si="6"/>
        <v>0</v>
      </c>
      <c r="E64" s="44">
        <f t="shared" si="7"/>
        <v>-12.120314291465787</v>
      </c>
      <c r="F64" s="44">
        <f t="shared" si="8"/>
        <v>-8.4986038943012048</v>
      </c>
      <c r="G64" s="9">
        <f t="shared" si="9"/>
        <v>-20.618918185766994</v>
      </c>
    </row>
    <row r="65" spans="2:7" x14ac:dyDescent="0.35">
      <c r="C65" s="71">
        <v>120</v>
      </c>
      <c r="D65" s="44">
        <f t="shared" si="6"/>
        <v>0</v>
      </c>
      <c r="E65" s="44">
        <f t="shared" si="7"/>
        <v>-12.120314291465787</v>
      </c>
      <c r="F65" s="44">
        <f t="shared" si="8"/>
        <v>-18.498603894301205</v>
      </c>
      <c r="G65" s="9">
        <f t="shared" si="9"/>
        <v>-30.618918185766994</v>
      </c>
    </row>
    <row r="66" spans="2:7" x14ac:dyDescent="0.35">
      <c r="B66" s="1"/>
      <c r="C66" s="71">
        <v>130</v>
      </c>
      <c r="D66" s="44">
        <f t="shared" si="6"/>
        <v>0</v>
      </c>
      <c r="E66" s="44">
        <f t="shared" si="7"/>
        <v>-12.120314291465787</v>
      </c>
      <c r="F66" s="44">
        <f t="shared" si="8"/>
        <v>-28.498603894301205</v>
      </c>
      <c r="G66" s="9">
        <f t="shared" si="9"/>
        <v>-40.618918185766994</v>
      </c>
    </row>
    <row r="67" spans="2:7" x14ac:dyDescent="0.35">
      <c r="B67" s="1"/>
      <c r="C67" s="71">
        <v>140</v>
      </c>
      <c r="D67" s="44">
        <f t="shared" si="6"/>
        <v>0</v>
      </c>
      <c r="E67" s="44">
        <f t="shared" si="7"/>
        <v>-12.120314291465787</v>
      </c>
      <c r="F67" s="44">
        <f t="shared" si="8"/>
        <v>-38.498603894301205</v>
      </c>
      <c r="G67" s="9">
        <f t="shared" si="9"/>
        <v>-50.618918185766994</v>
      </c>
    </row>
    <row r="68" spans="2:7" x14ac:dyDescent="0.35">
      <c r="C68" s="71">
        <v>150</v>
      </c>
      <c r="D68" s="44">
        <f t="shared" si="6"/>
        <v>0</v>
      </c>
      <c r="E68" s="44">
        <f t="shared" si="7"/>
        <v>-12.120314291465787</v>
      </c>
      <c r="F68" s="44">
        <f t="shared" si="8"/>
        <v>-48.498603894301205</v>
      </c>
      <c r="G68" s="9">
        <f t="shared" si="9"/>
        <v>-60.618918185766994</v>
      </c>
    </row>
    <row r="69" spans="2:7" x14ac:dyDescent="0.35">
      <c r="C69" s="71">
        <v>160</v>
      </c>
      <c r="D69" s="44">
        <f t="shared" si="6"/>
        <v>0</v>
      </c>
      <c r="E69" s="44">
        <f t="shared" si="7"/>
        <v>-12.120314291465787</v>
      </c>
      <c r="F69" s="44">
        <f t="shared" si="8"/>
        <v>-48.498603894301205</v>
      </c>
      <c r="G69" s="9">
        <f t="shared" si="9"/>
        <v>-60.618918185766994</v>
      </c>
    </row>
    <row r="70" spans="2:7" x14ac:dyDescent="0.35">
      <c r="C70" s="71">
        <v>170</v>
      </c>
      <c r="D70" s="44">
        <f t="shared" si="6"/>
        <v>0</v>
      </c>
      <c r="E70" s="44">
        <f t="shared" si="7"/>
        <v>-12.120314291465787</v>
      </c>
      <c r="F70" s="44">
        <f t="shared" si="8"/>
        <v>-48.498603894301205</v>
      </c>
      <c r="G70" s="9">
        <f t="shared" si="9"/>
        <v>-60.618918185766994</v>
      </c>
    </row>
    <row r="71" spans="2:7" x14ac:dyDescent="0.35">
      <c r="C71" s="71">
        <v>180</v>
      </c>
      <c r="D71" s="44">
        <f t="shared" si="6"/>
        <v>0</v>
      </c>
      <c r="E71" s="44">
        <f t="shared" si="7"/>
        <v>-12.120314291465787</v>
      </c>
      <c r="F71" s="44">
        <f t="shared" si="8"/>
        <v>-48.498603894301205</v>
      </c>
      <c r="G71" s="9">
        <f t="shared" si="9"/>
        <v>-60.618918185766994</v>
      </c>
    </row>
    <row r="72" spans="2:7" x14ac:dyDescent="0.35">
      <c r="C72" s="71">
        <v>190</v>
      </c>
      <c r="D72" s="44">
        <f t="shared" si="6"/>
        <v>0</v>
      </c>
      <c r="E72" s="44">
        <f t="shared" si="7"/>
        <v>-12.120314291465787</v>
      </c>
      <c r="F72" s="44">
        <f t="shared" si="8"/>
        <v>-48.498603894301205</v>
      </c>
      <c r="G72" s="9">
        <f t="shared" si="9"/>
        <v>-60.618918185766994</v>
      </c>
    </row>
    <row r="73" spans="2:7" x14ac:dyDescent="0.35">
      <c r="C73" s="72">
        <v>200</v>
      </c>
      <c r="D73" s="45">
        <f t="shared" si="6"/>
        <v>0</v>
      </c>
      <c r="E73" s="45">
        <f t="shared" si="7"/>
        <v>-12.120314291465787</v>
      </c>
      <c r="F73" s="45">
        <f t="shared" si="8"/>
        <v>-48.498603894301205</v>
      </c>
      <c r="G73" s="11">
        <f t="shared" si="9"/>
        <v>-60.618918185766994</v>
      </c>
    </row>
    <row r="75" spans="2:7" x14ac:dyDescent="0.35">
      <c r="B75" t="s">
        <v>101</v>
      </c>
      <c r="D75" s="2" t="s">
        <v>102</v>
      </c>
    </row>
  </sheetData>
  <mergeCells count="2">
    <mergeCell ref="D2:M3"/>
    <mergeCell ref="E40:N41"/>
  </mergeCells>
  <hyperlinks>
    <hyperlink ref="D75" r:id="rId1" xr:uid="{78B3F92D-0E3E-4912-8AB6-39CBB8C839B3}"/>
  </hyperlink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4C855-BC6D-4756-88D7-B443611604E9}">
  <sheetPr codeName="Sheet14">
    <tabColor theme="5" tint="0.79998168889431442"/>
  </sheetPr>
  <dimension ref="B1:U111"/>
  <sheetViews>
    <sheetView zoomScale="80" zoomScaleNormal="80" workbookViewId="0">
      <selection activeCell="U10" sqref="U10"/>
    </sheetView>
  </sheetViews>
  <sheetFormatPr defaultRowHeight="14.5" x14ac:dyDescent="0.35"/>
  <cols>
    <col min="3" max="3" width="9.7265625" customWidth="1"/>
    <col min="4" max="4" width="9.1796875" customWidth="1"/>
    <col min="5" max="5" width="10.90625" customWidth="1"/>
    <col min="6" max="6" width="11.26953125" customWidth="1"/>
    <col min="11" max="11" width="11.7265625" customWidth="1"/>
  </cols>
  <sheetData>
    <row r="1" spans="3:16" x14ac:dyDescent="0.35">
      <c r="P1" t="s">
        <v>75</v>
      </c>
    </row>
    <row r="2" spans="3:16" x14ac:dyDescent="0.35">
      <c r="D2" s="249" t="s">
        <v>76</v>
      </c>
      <c r="E2" s="250"/>
      <c r="F2" s="250"/>
      <c r="G2" s="250"/>
      <c r="H2" s="250"/>
      <c r="I2" s="250"/>
      <c r="J2" s="250"/>
      <c r="K2" s="250"/>
      <c r="L2" s="250"/>
      <c r="M2" s="251"/>
    </row>
    <row r="3" spans="3:16" x14ac:dyDescent="0.35">
      <c r="D3" s="252"/>
      <c r="E3" s="244"/>
      <c r="F3" s="244"/>
      <c r="G3" s="244"/>
      <c r="H3" s="244"/>
      <c r="I3" s="244"/>
      <c r="J3" s="244"/>
      <c r="K3" s="244"/>
      <c r="L3" s="244"/>
      <c r="M3" s="253"/>
    </row>
    <row r="5" spans="3:16" x14ac:dyDescent="0.35">
      <c r="C5" s="58"/>
      <c r="D5" s="66" t="s">
        <v>77</v>
      </c>
      <c r="E5" s="66" t="s">
        <v>82</v>
      </c>
      <c r="F5" s="67" t="s">
        <v>83</v>
      </c>
    </row>
    <row r="6" spans="3:16" x14ac:dyDescent="0.35">
      <c r="C6" s="61" t="s">
        <v>0</v>
      </c>
      <c r="D6" s="25">
        <v>100</v>
      </c>
      <c r="E6" s="25">
        <v>100</v>
      </c>
      <c r="F6" s="62">
        <v>100</v>
      </c>
    </row>
    <row r="7" spans="3:16" x14ac:dyDescent="0.35">
      <c r="C7" s="61" t="s">
        <v>1</v>
      </c>
      <c r="D7" s="25">
        <v>100</v>
      </c>
      <c r="E7" s="25">
        <v>120</v>
      </c>
      <c r="F7" s="62">
        <v>140</v>
      </c>
    </row>
    <row r="8" spans="3:16" x14ac:dyDescent="0.35">
      <c r="C8" s="61" t="s">
        <v>2</v>
      </c>
      <c r="D8" s="25">
        <v>0.01</v>
      </c>
      <c r="E8" s="25">
        <v>0.01</v>
      </c>
      <c r="F8" s="62">
        <v>0.01</v>
      </c>
    </row>
    <row r="9" spans="3:16" x14ac:dyDescent="0.35">
      <c r="C9" s="61" t="s">
        <v>4</v>
      </c>
      <c r="D9" s="25">
        <v>0</v>
      </c>
      <c r="E9" s="25">
        <v>0</v>
      </c>
      <c r="F9" s="62">
        <v>0</v>
      </c>
    </row>
    <row r="10" spans="3:16" x14ac:dyDescent="0.35">
      <c r="C10" s="61" t="s">
        <v>3</v>
      </c>
      <c r="D10" s="25">
        <v>0.2</v>
      </c>
      <c r="E10" s="25">
        <v>0.2</v>
      </c>
      <c r="F10" s="62">
        <v>0.2</v>
      </c>
    </row>
    <row r="11" spans="3:16" x14ac:dyDescent="0.35">
      <c r="C11" s="61" t="s">
        <v>5</v>
      </c>
      <c r="D11" s="25">
        <v>3</v>
      </c>
      <c r="E11" s="25">
        <v>3</v>
      </c>
      <c r="F11" s="62">
        <v>3</v>
      </c>
      <c r="H11">
        <f>D12+F12-2*E12</f>
        <v>3.099862231050448</v>
      </c>
    </row>
    <row r="12" spans="3:16" x14ac:dyDescent="0.35">
      <c r="C12" s="63" t="s">
        <v>60</v>
      </c>
      <c r="D12" s="64">
        <f>BSC(D6,D7,D8,D9,D10,D11)</f>
        <v>15.075760936614984</v>
      </c>
      <c r="E12" s="64">
        <f t="shared" ref="E12:F12" si="0">BSC(E6,E7,E8,E9,E10,E11)</f>
        <v>8.0540141045544864</v>
      </c>
      <c r="F12" s="65">
        <f t="shared" si="0"/>
        <v>4.1321295035444372</v>
      </c>
    </row>
    <row r="14" spans="3:16" x14ac:dyDescent="0.35">
      <c r="C14" s="55"/>
      <c r="D14" s="38"/>
      <c r="E14" s="38"/>
      <c r="F14" s="38" t="s">
        <v>65</v>
      </c>
      <c r="G14" s="38"/>
      <c r="H14" s="38" t="s">
        <v>93</v>
      </c>
      <c r="I14" s="38"/>
      <c r="J14" s="38"/>
      <c r="K14" s="39"/>
    </row>
    <row r="15" spans="3:16" x14ac:dyDescent="0.35">
      <c r="C15" s="17" t="s">
        <v>40</v>
      </c>
      <c r="D15" s="73" t="s">
        <v>61</v>
      </c>
      <c r="E15" s="73" t="s">
        <v>62</v>
      </c>
      <c r="F15" s="73" t="s">
        <v>63</v>
      </c>
      <c r="G15" s="73" t="s">
        <v>64</v>
      </c>
      <c r="H15" s="73" t="s">
        <v>64</v>
      </c>
      <c r="I15" s="73" t="s">
        <v>79</v>
      </c>
      <c r="J15" s="73" t="s">
        <v>78</v>
      </c>
      <c r="K15" s="74" t="s">
        <v>80</v>
      </c>
    </row>
    <row r="16" spans="3:16" x14ac:dyDescent="0.35">
      <c r="C16" s="68">
        <v>0</v>
      </c>
      <c r="D16" s="12">
        <f t="shared" ref="D16:D36" si="1">MAX(C16-$D$7,0)</f>
        <v>0</v>
      </c>
      <c r="E16" s="12">
        <f t="shared" ref="E16:E36" si="2">D16-$D$12</f>
        <v>-15.075760936614984</v>
      </c>
      <c r="F16" s="12">
        <f t="shared" ref="F16:F36" si="3">MAX(C16-$E$7,0)</f>
        <v>0</v>
      </c>
      <c r="G16" s="12">
        <f t="shared" ref="G16:G36" si="4">F16-$E$12</f>
        <v>-8.0540141045544864</v>
      </c>
      <c r="H16" s="12">
        <f>-2*G16</f>
        <v>16.108028209108973</v>
      </c>
      <c r="I16" s="12">
        <f t="shared" ref="I16:I36" si="5">MAX(C16-$F$7,0)</f>
        <v>0</v>
      </c>
      <c r="J16" s="12">
        <f t="shared" ref="J16:J36" si="6">I16-$F$12</f>
        <v>-4.1321295035444372</v>
      </c>
      <c r="K16" s="18">
        <f>E16+J16+H16</f>
        <v>-3.099862231050448</v>
      </c>
    </row>
    <row r="17" spans="3:11" x14ac:dyDescent="0.35">
      <c r="C17" s="68">
        <v>10</v>
      </c>
      <c r="D17" s="12">
        <f t="shared" si="1"/>
        <v>0</v>
      </c>
      <c r="E17" s="12">
        <f t="shared" si="2"/>
        <v>-15.075760936614984</v>
      </c>
      <c r="F17" s="12">
        <f t="shared" si="3"/>
        <v>0</v>
      </c>
      <c r="G17" s="12">
        <f t="shared" si="4"/>
        <v>-8.0540141045544864</v>
      </c>
      <c r="H17" s="12">
        <f t="shared" ref="H17:H36" si="7">-2*G17</f>
        <v>16.108028209108973</v>
      </c>
      <c r="I17" s="12">
        <f t="shared" si="5"/>
        <v>0</v>
      </c>
      <c r="J17" s="12">
        <f t="shared" si="6"/>
        <v>-4.1321295035444372</v>
      </c>
      <c r="K17" s="18">
        <f t="shared" ref="K17:K36" si="8">E17+J17+H17</f>
        <v>-3.099862231050448</v>
      </c>
    </row>
    <row r="18" spans="3:11" x14ac:dyDescent="0.35">
      <c r="C18" s="68">
        <v>20</v>
      </c>
      <c r="D18" s="12">
        <f t="shared" si="1"/>
        <v>0</v>
      </c>
      <c r="E18" s="12">
        <f t="shared" si="2"/>
        <v>-15.075760936614984</v>
      </c>
      <c r="F18" s="12">
        <f t="shared" si="3"/>
        <v>0</v>
      </c>
      <c r="G18" s="12">
        <f t="shared" si="4"/>
        <v>-8.0540141045544864</v>
      </c>
      <c r="H18" s="12">
        <f t="shared" si="7"/>
        <v>16.108028209108973</v>
      </c>
      <c r="I18" s="12">
        <f t="shared" si="5"/>
        <v>0</v>
      </c>
      <c r="J18" s="12">
        <f t="shared" si="6"/>
        <v>-4.1321295035444372</v>
      </c>
      <c r="K18" s="18">
        <f t="shared" si="8"/>
        <v>-3.099862231050448</v>
      </c>
    </row>
    <row r="19" spans="3:11" x14ac:dyDescent="0.35">
      <c r="C19" s="68">
        <v>30</v>
      </c>
      <c r="D19" s="12">
        <f t="shared" si="1"/>
        <v>0</v>
      </c>
      <c r="E19" s="12">
        <f t="shared" si="2"/>
        <v>-15.075760936614984</v>
      </c>
      <c r="F19" s="12">
        <f t="shared" si="3"/>
        <v>0</v>
      </c>
      <c r="G19" s="12">
        <f t="shared" si="4"/>
        <v>-8.0540141045544864</v>
      </c>
      <c r="H19" s="12">
        <f t="shared" si="7"/>
        <v>16.108028209108973</v>
      </c>
      <c r="I19" s="12">
        <f t="shared" si="5"/>
        <v>0</v>
      </c>
      <c r="J19" s="12">
        <f t="shared" si="6"/>
        <v>-4.1321295035444372</v>
      </c>
      <c r="K19" s="18">
        <f t="shared" si="8"/>
        <v>-3.099862231050448</v>
      </c>
    </row>
    <row r="20" spans="3:11" x14ac:dyDescent="0.35">
      <c r="C20" s="68">
        <v>40</v>
      </c>
      <c r="D20" s="12">
        <f t="shared" si="1"/>
        <v>0</v>
      </c>
      <c r="E20" s="12">
        <f t="shared" si="2"/>
        <v>-15.075760936614984</v>
      </c>
      <c r="F20" s="12">
        <f t="shared" si="3"/>
        <v>0</v>
      </c>
      <c r="G20" s="12">
        <f t="shared" si="4"/>
        <v>-8.0540141045544864</v>
      </c>
      <c r="H20" s="12">
        <f t="shared" si="7"/>
        <v>16.108028209108973</v>
      </c>
      <c r="I20" s="12">
        <f t="shared" si="5"/>
        <v>0</v>
      </c>
      <c r="J20" s="12">
        <f t="shared" si="6"/>
        <v>-4.1321295035444372</v>
      </c>
      <c r="K20" s="18">
        <f t="shared" si="8"/>
        <v>-3.099862231050448</v>
      </c>
    </row>
    <row r="21" spans="3:11" x14ac:dyDescent="0.35">
      <c r="C21" s="68">
        <v>50</v>
      </c>
      <c r="D21" s="12">
        <f t="shared" si="1"/>
        <v>0</v>
      </c>
      <c r="E21" s="12">
        <f t="shared" si="2"/>
        <v>-15.075760936614984</v>
      </c>
      <c r="F21" s="12">
        <f t="shared" si="3"/>
        <v>0</v>
      </c>
      <c r="G21" s="12">
        <f t="shared" si="4"/>
        <v>-8.0540141045544864</v>
      </c>
      <c r="H21" s="12">
        <f t="shared" si="7"/>
        <v>16.108028209108973</v>
      </c>
      <c r="I21" s="12">
        <f t="shared" si="5"/>
        <v>0</v>
      </c>
      <c r="J21" s="12">
        <f t="shared" si="6"/>
        <v>-4.1321295035444372</v>
      </c>
      <c r="K21" s="18">
        <f t="shared" si="8"/>
        <v>-3.099862231050448</v>
      </c>
    </row>
    <row r="22" spans="3:11" x14ac:dyDescent="0.35">
      <c r="C22" s="68">
        <v>60</v>
      </c>
      <c r="D22" s="12">
        <f t="shared" si="1"/>
        <v>0</v>
      </c>
      <c r="E22" s="12">
        <f t="shared" si="2"/>
        <v>-15.075760936614984</v>
      </c>
      <c r="F22" s="12">
        <f t="shared" si="3"/>
        <v>0</v>
      </c>
      <c r="G22" s="12">
        <f t="shared" si="4"/>
        <v>-8.0540141045544864</v>
      </c>
      <c r="H22" s="12">
        <f t="shared" si="7"/>
        <v>16.108028209108973</v>
      </c>
      <c r="I22" s="12">
        <f t="shared" si="5"/>
        <v>0</v>
      </c>
      <c r="J22" s="12">
        <f t="shared" si="6"/>
        <v>-4.1321295035444372</v>
      </c>
      <c r="K22" s="18">
        <f t="shared" si="8"/>
        <v>-3.099862231050448</v>
      </c>
    </row>
    <row r="23" spans="3:11" x14ac:dyDescent="0.35">
      <c r="C23" s="68">
        <v>70</v>
      </c>
      <c r="D23" s="12">
        <f t="shared" si="1"/>
        <v>0</v>
      </c>
      <c r="E23" s="12">
        <f t="shared" si="2"/>
        <v>-15.075760936614984</v>
      </c>
      <c r="F23" s="12">
        <f t="shared" si="3"/>
        <v>0</v>
      </c>
      <c r="G23" s="12">
        <f t="shared" si="4"/>
        <v>-8.0540141045544864</v>
      </c>
      <c r="H23" s="12">
        <f t="shared" si="7"/>
        <v>16.108028209108973</v>
      </c>
      <c r="I23" s="12">
        <f t="shared" si="5"/>
        <v>0</v>
      </c>
      <c r="J23" s="12">
        <f t="shared" si="6"/>
        <v>-4.1321295035444372</v>
      </c>
      <c r="K23" s="18">
        <f t="shared" si="8"/>
        <v>-3.099862231050448</v>
      </c>
    </row>
    <row r="24" spans="3:11" x14ac:dyDescent="0.35">
      <c r="C24" s="68">
        <v>80</v>
      </c>
      <c r="D24" s="12">
        <f t="shared" si="1"/>
        <v>0</v>
      </c>
      <c r="E24" s="12">
        <f t="shared" si="2"/>
        <v>-15.075760936614984</v>
      </c>
      <c r="F24" s="12">
        <f t="shared" si="3"/>
        <v>0</v>
      </c>
      <c r="G24" s="12">
        <f t="shared" si="4"/>
        <v>-8.0540141045544864</v>
      </c>
      <c r="H24" s="12">
        <f t="shared" si="7"/>
        <v>16.108028209108973</v>
      </c>
      <c r="I24" s="12">
        <f t="shared" si="5"/>
        <v>0</v>
      </c>
      <c r="J24" s="12">
        <f t="shared" si="6"/>
        <v>-4.1321295035444372</v>
      </c>
      <c r="K24" s="18">
        <f t="shared" si="8"/>
        <v>-3.099862231050448</v>
      </c>
    </row>
    <row r="25" spans="3:11" x14ac:dyDescent="0.35">
      <c r="C25" s="68">
        <v>90</v>
      </c>
      <c r="D25" s="12">
        <f t="shared" si="1"/>
        <v>0</v>
      </c>
      <c r="E25" s="12">
        <f t="shared" si="2"/>
        <v>-15.075760936614984</v>
      </c>
      <c r="F25" s="12">
        <f t="shared" si="3"/>
        <v>0</v>
      </c>
      <c r="G25" s="12">
        <f t="shared" si="4"/>
        <v>-8.0540141045544864</v>
      </c>
      <c r="H25" s="12">
        <f t="shared" si="7"/>
        <v>16.108028209108973</v>
      </c>
      <c r="I25" s="12">
        <f t="shared" si="5"/>
        <v>0</v>
      </c>
      <c r="J25" s="12">
        <f t="shared" si="6"/>
        <v>-4.1321295035444372</v>
      </c>
      <c r="K25" s="18">
        <f t="shared" si="8"/>
        <v>-3.099862231050448</v>
      </c>
    </row>
    <row r="26" spans="3:11" x14ac:dyDescent="0.35">
      <c r="C26" s="68">
        <v>100</v>
      </c>
      <c r="D26" s="12">
        <f t="shared" si="1"/>
        <v>0</v>
      </c>
      <c r="E26" s="12">
        <f t="shared" si="2"/>
        <v>-15.075760936614984</v>
      </c>
      <c r="F26" s="12">
        <f t="shared" si="3"/>
        <v>0</v>
      </c>
      <c r="G26" s="12">
        <f t="shared" si="4"/>
        <v>-8.0540141045544864</v>
      </c>
      <c r="H26" s="12">
        <f t="shared" si="7"/>
        <v>16.108028209108973</v>
      </c>
      <c r="I26" s="12">
        <f t="shared" si="5"/>
        <v>0</v>
      </c>
      <c r="J26" s="12">
        <f t="shared" si="6"/>
        <v>-4.1321295035444372</v>
      </c>
      <c r="K26" s="18">
        <f t="shared" si="8"/>
        <v>-3.099862231050448</v>
      </c>
    </row>
    <row r="27" spans="3:11" x14ac:dyDescent="0.35">
      <c r="C27" s="68">
        <v>110</v>
      </c>
      <c r="D27" s="12">
        <f t="shared" si="1"/>
        <v>10</v>
      </c>
      <c r="E27" s="12">
        <f t="shared" si="2"/>
        <v>-5.0757609366149836</v>
      </c>
      <c r="F27" s="12">
        <f t="shared" si="3"/>
        <v>0</v>
      </c>
      <c r="G27" s="12">
        <f t="shared" si="4"/>
        <v>-8.0540141045544864</v>
      </c>
      <c r="H27" s="12">
        <f t="shared" si="7"/>
        <v>16.108028209108973</v>
      </c>
      <c r="I27" s="12">
        <f t="shared" si="5"/>
        <v>0</v>
      </c>
      <c r="J27" s="12">
        <f t="shared" si="6"/>
        <v>-4.1321295035444372</v>
      </c>
      <c r="K27" s="18">
        <f t="shared" si="8"/>
        <v>6.900137768949552</v>
      </c>
    </row>
    <row r="28" spans="3:11" x14ac:dyDescent="0.35">
      <c r="C28" s="68">
        <v>120</v>
      </c>
      <c r="D28" s="12">
        <f t="shared" si="1"/>
        <v>20</v>
      </c>
      <c r="E28" s="12">
        <f t="shared" si="2"/>
        <v>4.9242390633850164</v>
      </c>
      <c r="F28" s="12">
        <f t="shared" si="3"/>
        <v>0</v>
      </c>
      <c r="G28" s="12">
        <f t="shared" si="4"/>
        <v>-8.0540141045544864</v>
      </c>
      <c r="H28" s="12">
        <f t="shared" si="7"/>
        <v>16.108028209108973</v>
      </c>
      <c r="I28" s="12">
        <f t="shared" si="5"/>
        <v>0</v>
      </c>
      <c r="J28" s="12">
        <f t="shared" si="6"/>
        <v>-4.1321295035444372</v>
      </c>
      <c r="K28" s="18">
        <f t="shared" si="8"/>
        <v>16.900137768949552</v>
      </c>
    </row>
    <row r="29" spans="3:11" x14ac:dyDescent="0.35">
      <c r="C29" s="68">
        <v>130</v>
      </c>
      <c r="D29" s="12">
        <f t="shared" si="1"/>
        <v>30</v>
      </c>
      <c r="E29" s="12">
        <f t="shared" si="2"/>
        <v>14.924239063385016</v>
      </c>
      <c r="F29" s="12">
        <f t="shared" si="3"/>
        <v>10</v>
      </c>
      <c r="G29" s="12">
        <f t="shared" si="4"/>
        <v>1.9459858954455136</v>
      </c>
      <c r="H29" s="12">
        <f t="shared" si="7"/>
        <v>-3.8919717908910272</v>
      </c>
      <c r="I29" s="12">
        <f t="shared" si="5"/>
        <v>0</v>
      </c>
      <c r="J29" s="12">
        <f t="shared" si="6"/>
        <v>-4.1321295035444372</v>
      </c>
      <c r="K29" s="18">
        <f t="shared" si="8"/>
        <v>6.900137768949552</v>
      </c>
    </row>
    <row r="30" spans="3:11" x14ac:dyDescent="0.35">
      <c r="C30" s="68">
        <v>140</v>
      </c>
      <c r="D30" s="12">
        <f t="shared" si="1"/>
        <v>40</v>
      </c>
      <c r="E30" s="12">
        <f t="shared" si="2"/>
        <v>24.924239063385016</v>
      </c>
      <c r="F30" s="12">
        <f t="shared" si="3"/>
        <v>20</v>
      </c>
      <c r="G30" s="12">
        <f t="shared" si="4"/>
        <v>11.945985895445514</v>
      </c>
      <c r="H30" s="12">
        <f t="shared" si="7"/>
        <v>-23.891971790891027</v>
      </c>
      <c r="I30" s="12">
        <f t="shared" si="5"/>
        <v>0</v>
      </c>
      <c r="J30" s="12">
        <f t="shared" si="6"/>
        <v>-4.1321295035444372</v>
      </c>
      <c r="K30" s="18">
        <f t="shared" si="8"/>
        <v>-3.099862231050448</v>
      </c>
    </row>
    <row r="31" spans="3:11" x14ac:dyDescent="0.35">
      <c r="C31" s="68">
        <v>150</v>
      </c>
      <c r="D31" s="12">
        <f t="shared" si="1"/>
        <v>50</v>
      </c>
      <c r="E31" s="12">
        <f t="shared" si="2"/>
        <v>34.924239063385016</v>
      </c>
      <c r="F31" s="12">
        <f t="shared" si="3"/>
        <v>30</v>
      </c>
      <c r="G31" s="12">
        <f t="shared" si="4"/>
        <v>21.945985895445514</v>
      </c>
      <c r="H31" s="12">
        <f t="shared" si="7"/>
        <v>-43.891971790891027</v>
      </c>
      <c r="I31" s="12">
        <f t="shared" si="5"/>
        <v>10</v>
      </c>
      <c r="J31" s="12">
        <f t="shared" si="6"/>
        <v>5.8678704964555628</v>
      </c>
      <c r="K31" s="18">
        <f t="shared" si="8"/>
        <v>-3.0998622310504444</v>
      </c>
    </row>
    <row r="32" spans="3:11" x14ac:dyDescent="0.35">
      <c r="C32" s="68">
        <v>160</v>
      </c>
      <c r="D32" s="12">
        <f t="shared" si="1"/>
        <v>60</v>
      </c>
      <c r="E32" s="12">
        <f t="shared" si="2"/>
        <v>44.924239063385016</v>
      </c>
      <c r="F32" s="12">
        <f t="shared" si="3"/>
        <v>40</v>
      </c>
      <c r="G32" s="12">
        <f t="shared" si="4"/>
        <v>31.945985895445514</v>
      </c>
      <c r="H32" s="12">
        <f t="shared" si="7"/>
        <v>-63.891971790891027</v>
      </c>
      <c r="I32" s="12">
        <f t="shared" si="5"/>
        <v>20</v>
      </c>
      <c r="J32" s="12">
        <f t="shared" si="6"/>
        <v>15.867870496455563</v>
      </c>
      <c r="K32" s="18">
        <f t="shared" si="8"/>
        <v>-3.0998622310504444</v>
      </c>
    </row>
    <row r="33" spans="3:13" x14ac:dyDescent="0.35">
      <c r="C33" s="68">
        <v>170</v>
      </c>
      <c r="D33" s="12">
        <f t="shared" si="1"/>
        <v>70</v>
      </c>
      <c r="E33" s="12">
        <f t="shared" si="2"/>
        <v>54.924239063385016</v>
      </c>
      <c r="F33" s="12">
        <f t="shared" si="3"/>
        <v>50</v>
      </c>
      <c r="G33" s="12">
        <f t="shared" si="4"/>
        <v>41.945985895445517</v>
      </c>
      <c r="H33" s="12">
        <f t="shared" si="7"/>
        <v>-83.891971790891034</v>
      </c>
      <c r="I33" s="12">
        <f t="shared" si="5"/>
        <v>30</v>
      </c>
      <c r="J33" s="12">
        <f t="shared" si="6"/>
        <v>25.867870496455563</v>
      </c>
      <c r="K33" s="18">
        <f t="shared" si="8"/>
        <v>-3.0998622310504516</v>
      </c>
    </row>
    <row r="34" spans="3:13" x14ac:dyDescent="0.35">
      <c r="C34" s="68">
        <v>180</v>
      </c>
      <c r="D34" s="12">
        <f t="shared" si="1"/>
        <v>80</v>
      </c>
      <c r="E34" s="12">
        <f t="shared" si="2"/>
        <v>64.924239063385016</v>
      </c>
      <c r="F34" s="12">
        <f t="shared" si="3"/>
        <v>60</v>
      </c>
      <c r="G34" s="12">
        <f t="shared" si="4"/>
        <v>51.945985895445517</v>
      </c>
      <c r="H34" s="12">
        <f t="shared" si="7"/>
        <v>-103.89197179089103</v>
      </c>
      <c r="I34" s="12">
        <f t="shared" si="5"/>
        <v>40</v>
      </c>
      <c r="J34" s="12">
        <f t="shared" si="6"/>
        <v>35.867870496455566</v>
      </c>
      <c r="K34" s="18">
        <f t="shared" si="8"/>
        <v>-3.0998622310504516</v>
      </c>
    </row>
    <row r="35" spans="3:13" x14ac:dyDescent="0.35">
      <c r="C35" s="68">
        <v>190</v>
      </c>
      <c r="D35" s="12">
        <f t="shared" si="1"/>
        <v>90</v>
      </c>
      <c r="E35" s="12">
        <f t="shared" si="2"/>
        <v>74.924239063385016</v>
      </c>
      <c r="F35" s="12">
        <f t="shared" si="3"/>
        <v>70</v>
      </c>
      <c r="G35" s="12">
        <f t="shared" si="4"/>
        <v>61.945985895445517</v>
      </c>
      <c r="H35" s="12">
        <f t="shared" si="7"/>
        <v>-123.89197179089103</v>
      </c>
      <c r="I35" s="12">
        <f t="shared" si="5"/>
        <v>50</v>
      </c>
      <c r="J35" s="12">
        <f t="shared" si="6"/>
        <v>45.867870496455566</v>
      </c>
      <c r="K35" s="18">
        <f t="shared" si="8"/>
        <v>-3.0998622310504516</v>
      </c>
    </row>
    <row r="36" spans="3:13" x14ac:dyDescent="0.35">
      <c r="C36" s="69">
        <v>200</v>
      </c>
      <c r="D36" s="40">
        <f t="shared" si="1"/>
        <v>100</v>
      </c>
      <c r="E36" s="40">
        <f t="shared" si="2"/>
        <v>84.924239063385016</v>
      </c>
      <c r="F36" s="40">
        <f t="shared" si="3"/>
        <v>80</v>
      </c>
      <c r="G36" s="40">
        <f t="shared" si="4"/>
        <v>71.945985895445517</v>
      </c>
      <c r="H36" s="40">
        <f t="shared" si="7"/>
        <v>-143.89197179089103</v>
      </c>
      <c r="I36" s="40">
        <f t="shared" si="5"/>
        <v>60</v>
      </c>
      <c r="J36" s="40">
        <f t="shared" si="6"/>
        <v>55.867870496455566</v>
      </c>
      <c r="K36" s="20">
        <f t="shared" si="8"/>
        <v>-3.0998622310504516</v>
      </c>
    </row>
    <row r="38" spans="3:13" x14ac:dyDescent="0.35">
      <c r="D38" s="249" t="s">
        <v>81</v>
      </c>
      <c r="E38" s="250"/>
      <c r="F38" s="250"/>
      <c r="G38" s="250"/>
      <c r="H38" s="250"/>
      <c r="I38" s="250"/>
      <c r="J38" s="250"/>
      <c r="K38" s="250"/>
      <c r="L38" s="250"/>
      <c r="M38" s="251"/>
    </row>
    <row r="39" spans="3:13" x14ac:dyDescent="0.35">
      <c r="D39" s="252"/>
      <c r="E39" s="244"/>
      <c r="F39" s="244"/>
      <c r="G39" s="244"/>
      <c r="H39" s="244"/>
      <c r="I39" s="244"/>
      <c r="J39" s="244"/>
      <c r="K39" s="244"/>
      <c r="L39" s="244"/>
      <c r="M39" s="253"/>
    </row>
    <row r="42" spans="3:13" x14ac:dyDescent="0.35">
      <c r="C42" s="58"/>
      <c r="D42" s="66" t="s">
        <v>84</v>
      </c>
      <c r="E42" s="66" t="s">
        <v>85</v>
      </c>
      <c r="F42" s="67" t="s">
        <v>86</v>
      </c>
    </row>
    <row r="43" spans="3:13" x14ac:dyDescent="0.35">
      <c r="C43" s="61" t="s">
        <v>0</v>
      </c>
      <c r="D43" s="25">
        <v>100</v>
      </c>
      <c r="E43" s="25">
        <v>100</v>
      </c>
      <c r="F43" s="62">
        <v>100</v>
      </c>
    </row>
    <row r="44" spans="3:13" x14ac:dyDescent="0.35">
      <c r="C44" s="61" t="s">
        <v>1</v>
      </c>
      <c r="D44" s="25">
        <v>100</v>
      </c>
      <c r="E44" s="25">
        <v>120</v>
      </c>
      <c r="F44" s="62">
        <v>140</v>
      </c>
    </row>
    <row r="45" spans="3:13" x14ac:dyDescent="0.35">
      <c r="C45" s="61" t="s">
        <v>2</v>
      </c>
      <c r="D45" s="25">
        <v>0.01</v>
      </c>
      <c r="E45" s="25">
        <v>0.01</v>
      </c>
      <c r="F45" s="62">
        <v>0.01</v>
      </c>
    </row>
    <row r="46" spans="3:13" x14ac:dyDescent="0.35">
      <c r="C46" s="61" t="s">
        <v>4</v>
      </c>
      <c r="D46" s="25">
        <v>0</v>
      </c>
      <c r="E46" s="25">
        <v>0</v>
      </c>
      <c r="F46" s="62">
        <v>0</v>
      </c>
    </row>
    <row r="47" spans="3:13" x14ac:dyDescent="0.35">
      <c r="C47" s="61" t="s">
        <v>3</v>
      </c>
      <c r="D47" s="25">
        <v>0.2</v>
      </c>
      <c r="E47" s="25">
        <v>0.2</v>
      </c>
      <c r="F47" s="62">
        <v>0.2</v>
      </c>
    </row>
    <row r="48" spans="3:13" x14ac:dyDescent="0.35">
      <c r="C48" s="61" t="s">
        <v>5</v>
      </c>
      <c r="D48" s="25">
        <v>3</v>
      </c>
      <c r="E48" s="25">
        <v>3</v>
      </c>
      <c r="F48" s="62">
        <v>3</v>
      </c>
    </row>
    <row r="49" spans="3:11" x14ac:dyDescent="0.35">
      <c r="C49" s="63" t="s">
        <v>60</v>
      </c>
      <c r="D49" s="64">
        <f>BSP(D43,D44,D45,D46,D47,D48)</f>
        <v>12.120314291465792</v>
      </c>
      <c r="E49" s="64">
        <f t="shared" ref="E49:F49" si="9">BSP(E43,E44,E45,E46,E47,E48)</f>
        <v>24.507478130375471</v>
      </c>
      <c r="F49" s="65">
        <f t="shared" si="9"/>
        <v>39.994504200335562</v>
      </c>
      <c r="H49">
        <f>D49+F49-2*E49</f>
        <v>3.099862231050416</v>
      </c>
    </row>
    <row r="51" spans="3:11" x14ac:dyDescent="0.35">
      <c r="C51" s="70"/>
      <c r="D51" s="42"/>
      <c r="E51" s="42"/>
      <c r="F51" s="42" t="s">
        <v>65</v>
      </c>
      <c r="G51" s="42"/>
      <c r="H51" s="42" t="s">
        <v>93</v>
      </c>
      <c r="I51" s="42"/>
      <c r="J51" s="42"/>
      <c r="K51" s="43"/>
    </row>
    <row r="52" spans="3:11" x14ac:dyDescent="0.35">
      <c r="C52" s="8" t="s">
        <v>40</v>
      </c>
      <c r="D52" s="54" t="s">
        <v>87</v>
      </c>
      <c r="E52" s="54" t="s">
        <v>88</v>
      </c>
      <c r="F52" s="54" t="s">
        <v>89</v>
      </c>
      <c r="G52" s="54" t="s">
        <v>90</v>
      </c>
      <c r="H52" s="54" t="s">
        <v>90</v>
      </c>
      <c r="I52" s="54" t="s">
        <v>91</v>
      </c>
      <c r="J52" s="54" t="s">
        <v>92</v>
      </c>
      <c r="K52" s="75" t="s">
        <v>80</v>
      </c>
    </row>
    <row r="53" spans="3:11" x14ac:dyDescent="0.35">
      <c r="C53" s="71">
        <v>0</v>
      </c>
      <c r="D53" s="44">
        <f>MAX($D$44-C53,0)</f>
        <v>100</v>
      </c>
      <c r="E53" s="44">
        <f>D53-$D$49</f>
        <v>87.879685708534211</v>
      </c>
      <c r="F53" s="44">
        <f>MAX($E$44-C53,0)</f>
        <v>120</v>
      </c>
      <c r="G53" s="44">
        <f>F53-$E$49</f>
        <v>95.492521869624525</v>
      </c>
      <c r="H53" s="44">
        <f>-2*G53</f>
        <v>-190.98504373924905</v>
      </c>
      <c r="I53" s="44">
        <f>MAX($F$44-C53,0)</f>
        <v>140</v>
      </c>
      <c r="J53" s="44">
        <f>I53-$F$49</f>
        <v>100.00549579966443</v>
      </c>
      <c r="K53" s="9">
        <f>E53+J53+H53</f>
        <v>-3.0998622310504231</v>
      </c>
    </row>
    <row r="54" spans="3:11" x14ac:dyDescent="0.35">
      <c r="C54" s="71">
        <v>10</v>
      </c>
      <c r="D54" s="44">
        <f t="shared" ref="D54:D72" si="10">MAX($D$44-C54,0)</f>
        <v>90</v>
      </c>
      <c r="E54" s="44">
        <f t="shared" ref="E54:E72" si="11">D54-$D$49</f>
        <v>77.879685708534211</v>
      </c>
      <c r="F54" s="44">
        <f t="shared" ref="F54:F73" si="12">MAX($E$44-C54,0)</f>
        <v>110</v>
      </c>
      <c r="G54" s="44">
        <f t="shared" ref="G54:G73" si="13">F54-$E$49</f>
        <v>85.492521869624525</v>
      </c>
      <c r="H54" s="44">
        <f t="shared" ref="H54:H73" si="14">-2*G54</f>
        <v>-170.98504373924905</v>
      </c>
      <c r="I54" s="44">
        <f t="shared" ref="I54:I73" si="15">MAX($F$44-C54,0)</f>
        <v>130</v>
      </c>
      <c r="J54" s="44">
        <f t="shared" ref="J54:J73" si="16">I54-$F$49</f>
        <v>90.00549579966443</v>
      </c>
      <c r="K54" s="9">
        <f t="shared" ref="K54:K73" si="17">E54+J54+H54</f>
        <v>-3.0998622310504231</v>
      </c>
    </row>
    <row r="55" spans="3:11" x14ac:dyDescent="0.35">
      <c r="C55" s="71">
        <v>20</v>
      </c>
      <c r="D55" s="44">
        <f t="shared" si="10"/>
        <v>80</v>
      </c>
      <c r="E55" s="44">
        <f t="shared" si="11"/>
        <v>67.879685708534211</v>
      </c>
      <c r="F55" s="44">
        <f t="shared" si="12"/>
        <v>100</v>
      </c>
      <c r="G55" s="44">
        <f t="shared" si="13"/>
        <v>75.492521869624525</v>
      </c>
      <c r="H55" s="44">
        <f t="shared" si="14"/>
        <v>-150.98504373924905</v>
      </c>
      <c r="I55" s="44">
        <f t="shared" si="15"/>
        <v>120</v>
      </c>
      <c r="J55" s="44">
        <f t="shared" si="16"/>
        <v>80.00549579966443</v>
      </c>
      <c r="K55" s="9">
        <f t="shared" si="17"/>
        <v>-3.0998622310504231</v>
      </c>
    </row>
    <row r="56" spans="3:11" x14ac:dyDescent="0.35">
      <c r="C56" s="71">
        <v>30</v>
      </c>
      <c r="D56" s="44">
        <f t="shared" si="10"/>
        <v>70</v>
      </c>
      <c r="E56" s="44">
        <f t="shared" si="11"/>
        <v>57.879685708534211</v>
      </c>
      <c r="F56" s="44">
        <f t="shared" si="12"/>
        <v>90</v>
      </c>
      <c r="G56" s="44">
        <f t="shared" si="13"/>
        <v>65.492521869624525</v>
      </c>
      <c r="H56" s="44">
        <f t="shared" si="14"/>
        <v>-130.98504373924905</v>
      </c>
      <c r="I56" s="44">
        <f t="shared" si="15"/>
        <v>110</v>
      </c>
      <c r="J56" s="44">
        <f t="shared" si="16"/>
        <v>70.00549579966443</v>
      </c>
      <c r="K56" s="9">
        <f t="shared" si="17"/>
        <v>-3.0998622310504089</v>
      </c>
    </row>
    <row r="57" spans="3:11" x14ac:dyDescent="0.35">
      <c r="C57" s="71">
        <v>40</v>
      </c>
      <c r="D57" s="44">
        <f t="shared" si="10"/>
        <v>60</v>
      </c>
      <c r="E57" s="44">
        <f t="shared" si="11"/>
        <v>47.879685708534211</v>
      </c>
      <c r="F57" s="44">
        <f t="shared" si="12"/>
        <v>80</v>
      </c>
      <c r="G57" s="44">
        <f t="shared" si="13"/>
        <v>55.492521869624525</v>
      </c>
      <c r="H57" s="44">
        <f t="shared" si="14"/>
        <v>-110.98504373924905</v>
      </c>
      <c r="I57" s="44">
        <f t="shared" si="15"/>
        <v>100</v>
      </c>
      <c r="J57" s="44">
        <f t="shared" si="16"/>
        <v>60.005495799664438</v>
      </c>
      <c r="K57" s="9">
        <f t="shared" si="17"/>
        <v>-3.0998622310503947</v>
      </c>
    </row>
    <row r="58" spans="3:11" x14ac:dyDescent="0.35">
      <c r="C58" s="71">
        <v>50</v>
      </c>
      <c r="D58" s="44">
        <f t="shared" si="10"/>
        <v>50</v>
      </c>
      <c r="E58" s="44">
        <f t="shared" si="11"/>
        <v>37.879685708534211</v>
      </c>
      <c r="F58" s="44">
        <f t="shared" si="12"/>
        <v>70</v>
      </c>
      <c r="G58" s="44">
        <f t="shared" si="13"/>
        <v>45.492521869624525</v>
      </c>
      <c r="H58" s="44">
        <f t="shared" si="14"/>
        <v>-90.985043739249051</v>
      </c>
      <c r="I58" s="44">
        <f t="shared" si="15"/>
        <v>90</v>
      </c>
      <c r="J58" s="44">
        <f t="shared" si="16"/>
        <v>50.005495799664438</v>
      </c>
      <c r="K58" s="9">
        <f t="shared" si="17"/>
        <v>-3.0998622310503947</v>
      </c>
    </row>
    <row r="59" spans="3:11" x14ac:dyDescent="0.35">
      <c r="C59" s="71">
        <v>60</v>
      </c>
      <c r="D59" s="44">
        <f t="shared" si="10"/>
        <v>40</v>
      </c>
      <c r="E59" s="44">
        <f t="shared" si="11"/>
        <v>27.879685708534208</v>
      </c>
      <c r="F59" s="44">
        <f t="shared" si="12"/>
        <v>60</v>
      </c>
      <c r="G59" s="44">
        <f t="shared" si="13"/>
        <v>35.492521869624525</v>
      </c>
      <c r="H59" s="44">
        <f t="shared" si="14"/>
        <v>-70.985043739249051</v>
      </c>
      <c r="I59" s="44">
        <f t="shared" si="15"/>
        <v>80</v>
      </c>
      <c r="J59" s="44">
        <f t="shared" si="16"/>
        <v>40.005495799664438</v>
      </c>
      <c r="K59" s="9">
        <f t="shared" si="17"/>
        <v>-3.0998622310504089</v>
      </c>
    </row>
    <row r="60" spans="3:11" x14ac:dyDescent="0.35">
      <c r="C60" s="71">
        <v>70</v>
      </c>
      <c r="D60" s="44">
        <f t="shared" si="10"/>
        <v>30</v>
      </c>
      <c r="E60" s="44">
        <f t="shared" si="11"/>
        <v>17.879685708534208</v>
      </c>
      <c r="F60" s="44">
        <f t="shared" si="12"/>
        <v>50</v>
      </c>
      <c r="G60" s="44">
        <f t="shared" si="13"/>
        <v>25.492521869624529</v>
      </c>
      <c r="H60" s="44">
        <f t="shared" si="14"/>
        <v>-50.985043739249058</v>
      </c>
      <c r="I60" s="44">
        <f t="shared" si="15"/>
        <v>70</v>
      </c>
      <c r="J60" s="44">
        <f t="shared" si="16"/>
        <v>30.005495799664438</v>
      </c>
      <c r="K60" s="9">
        <f t="shared" si="17"/>
        <v>-3.099862231050416</v>
      </c>
    </row>
    <row r="61" spans="3:11" x14ac:dyDescent="0.35">
      <c r="C61" s="71">
        <v>80</v>
      </c>
      <c r="D61" s="44">
        <f t="shared" si="10"/>
        <v>20</v>
      </c>
      <c r="E61" s="44">
        <f t="shared" si="11"/>
        <v>7.8796857085342076</v>
      </c>
      <c r="F61" s="44">
        <f t="shared" si="12"/>
        <v>40</v>
      </c>
      <c r="G61" s="44">
        <f t="shared" si="13"/>
        <v>15.492521869624529</v>
      </c>
      <c r="H61" s="44">
        <f t="shared" si="14"/>
        <v>-30.985043739249058</v>
      </c>
      <c r="I61" s="44">
        <f t="shared" si="15"/>
        <v>60</v>
      </c>
      <c r="J61" s="44">
        <f t="shared" si="16"/>
        <v>20.005495799664438</v>
      </c>
      <c r="K61" s="9">
        <f t="shared" si="17"/>
        <v>-3.0998622310504125</v>
      </c>
    </row>
    <row r="62" spans="3:11" x14ac:dyDescent="0.35">
      <c r="C62" s="71">
        <v>90</v>
      </c>
      <c r="D62" s="44">
        <f t="shared" si="10"/>
        <v>10</v>
      </c>
      <c r="E62" s="44">
        <f t="shared" si="11"/>
        <v>-2.1203142914657924</v>
      </c>
      <c r="F62" s="44">
        <f t="shared" si="12"/>
        <v>30</v>
      </c>
      <c r="G62" s="44">
        <f t="shared" si="13"/>
        <v>5.4925218696245288</v>
      </c>
      <c r="H62" s="44">
        <f t="shared" si="14"/>
        <v>-10.985043739249058</v>
      </c>
      <c r="I62" s="44">
        <f t="shared" si="15"/>
        <v>50</v>
      </c>
      <c r="J62" s="44">
        <f t="shared" si="16"/>
        <v>10.005495799664438</v>
      </c>
      <c r="K62" s="9">
        <f t="shared" si="17"/>
        <v>-3.0998622310504125</v>
      </c>
    </row>
    <row r="63" spans="3:11" x14ac:dyDescent="0.35">
      <c r="C63" s="71">
        <v>100</v>
      </c>
      <c r="D63" s="44">
        <f t="shared" si="10"/>
        <v>0</v>
      </c>
      <c r="E63" s="44">
        <f t="shared" si="11"/>
        <v>-12.120314291465792</v>
      </c>
      <c r="F63" s="44">
        <f t="shared" si="12"/>
        <v>20</v>
      </c>
      <c r="G63" s="44">
        <f t="shared" si="13"/>
        <v>-4.5074781303754712</v>
      </c>
      <c r="H63" s="44">
        <f t="shared" si="14"/>
        <v>9.0149562607509424</v>
      </c>
      <c r="I63" s="44">
        <f t="shared" si="15"/>
        <v>40</v>
      </c>
      <c r="J63" s="44">
        <f t="shared" si="16"/>
        <v>5.4957996644375839E-3</v>
      </c>
      <c r="K63" s="9">
        <f t="shared" si="17"/>
        <v>-3.0998622310504125</v>
      </c>
    </row>
    <row r="64" spans="3:11" x14ac:dyDescent="0.35">
      <c r="C64" s="71">
        <v>110</v>
      </c>
      <c r="D64" s="44">
        <f t="shared" si="10"/>
        <v>0</v>
      </c>
      <c r="E64" s="44">
        <f t="shared" si="11"/>
        <v>-12.120314291465792</v>
      </c>
      <c r="F64" s="44">
        <f t="shared" si="12"/>
        <v>10</v>
      </c>
      <c r="G64" s="44">
        <f t="shared" si="13"/>
        <v>-14.507478130375471</v>
      </c>
      <c r="H64" s="44">
        <f t="shared" si="14"/>
        <v>29.014956260750942</v>
      </c>
      <c r="I64" s="44">
        <f t="shared" si="15"/>
        <v>30</v>
      </c>
      <c r="J64" s="44">
        <f t="shared" si="16"/>
        <v>-9.9945042003355624</v>
      </c>
      <c r="K64" s="9">
        <f t="shared" si="17"/>
        <v>6.9001377689495875</v>
      </c>
    </row>
    <row r="65" spans="3:11" x14ac:dyDescent="0.35">
      <c r="C65" s="71">
        <v>120</v>
      </c>
      <c r="D65" s="44">
        <f t="shared" si="10"/>
        <v>0</v>
      </c>
      <c r="E65" s="44">
        <f t="shared" si="11"/>
        <v>-12.120314291465792</v>
      </c>
      <c r="F65" s="44">
        <f t="shared" si="12"/>
        <v>0</v>
      </c>
      <c r="G65" s="44">
        <f t="shared" si="13"/>
        <v>-24.507478130375471</v>
      </c>
      <c r="H65" s="44">
        <f t="shared" si="14"/>
        <v>49.014956260750942</v>
      </c>
      <c r="I65" s="44">
        <f t="shared" si="15"/>
        <v>20</v>
      </c>
      <c r="J65" s="44">
        <f t="shared" si="16"/>
        <v>-19.994504200335562</v>
      </c>
      <c r="K65" s="9">
        <f t="shared" si="17"/>
        <v>16.900137768949584</v>
      </c>
    </row>
    <row r="66" spans="3:11" x14ac:dyDescent="0.35">
      <c r="C66" s="71">
        <v>130</v>
      </c>
      <c r="D66" s="44">
        <f t="shared" si="10"/>
        <v>0</v>
      </c>
      <c r="E66" s="44">
        <f t="shared" si="11"/>
        <v>-12.120314291465792</v>
      </c>
      <c r="F66" s="44">
        <f t="shared" si="12"/>
        <v>0</v>
      </c>
      <c r="G66" s="44">
        <f t="shared" si="13"/>
        <v>-24.507478130375471</v>
      </c>
      <c r="H66" s="44">
        <f t="shared" si="14"/>
        <v>49.014956260750942</v>
      </c>
      <c r="I66" s="44">
        <f t="shared" si="15"/>
        <v>10</v>
      </c>
      <c r="J66" s="44">
        <f t="shared" si="16"/>
        <v>-29.994504200335562</v>
      </c>
      <c r="K66" s="9">
        <f t="shared" si="17"/>
        <v>6.900137768949584</v>
      </c>
    </row>
    <row r="67" spans="3:11" x14ac:dyDescent="0.35">
      <c r="C67" s="71">
        <v>140</v>
      </c>
      <c r="D67" s="44">
        <f t="shared" si="10"/>
        <v>0</v>
      </c>
      <c r="E67" s="44">
        <f t="shared" si="11"/>
        <v>-12.120314291465792</v>
      </c>
      <c r="F67" s="44">
        <f t="shared" si="12"/>
        <v>0</v>
      </c>
      <c r="G67" s="44">
        <f t="shared" si="13"/>
        <v>-24.507478130375471</v>
      </c>
      <c r="H67" s="44">
        <f t="shared" si="14"/>
        <v>49.014956260750942</v>
      </c>
      <c r="I67" s="44">
        <f t="shared" si="15"/>
        <v>0</v>
      </c>
      <c r="J67" s="44">
        <f t="shared" si="16"/>
        <v>-39.994504200335562</v>
      </c>
      <c r="K67" s="9">
        <f t="shared" si="17"/>
        <v>-3.099862231050416</v>
      </c>
    </row>
    <row r="68" spans="3:11" x14ac:dyDescent="0.35">
      <c r="C68" s="71">
        <v>150</v>
      </c>
      <c r="D68" s="44">
        <f t="shared" si="10"/>
        <v>0</v>
      </c>
      <c r="E68" s="44">
        <f t="shared" si="11"/>
        <v>-12.120314291465792</v>
      </c>
      <c r="F68" s="44">
        <f t="shared" si="12"/>
        <v>0</v>
      </c>
      <c r="G68" s="44">
        <f t="shared" si="13"/>
        <v>-24.507478130375471</v>
      </c>
      <c r="H68" s="44">
        <f t="shared" si="14"/>
        <v>49.014956260750942</v>
      </c>
      <c r="I68" s="44">
        <f t="shared" si="15"/>
        <v>0</v>
      </c>
      <c r="J68" s="44">
        <f t="shared" si="16"/>
        <v>-39.994504200335562</v>
      </c>
      <c r="K68" s="9">
        <f t="shared" si="17"/>
        <v>-3.099862231050416</v>
      </c>
    </row>
    <row r="69" spans="3:11" x14ac:dyDescent="0.35">
      <c r="C69" s="71">
        <v>160</v>
      </c>
      <c r="D69" s="44">
        <f t="shared" si="10"/>
        <v>0</v>
      </c>
      <c r="E69" s="44">
        <f t="shared" si="11"/>
        <v>-12.120314291465792</v>
      </c>
      <c r="F69" s="44">
        <f t="shared" si="12"/>
        <v>0</v>
      </c>
      <c r="G69" s="44">
        <f t="shared" si="13"/>
        <v>-24.507478130375471</v>
      </c>
      <c r="H69" s="44">
        <f t="shared" si="14"/>
        <v>49.014956260750942</v>
      </c>
      <c r="I69" s="44">
        <f t="shared" si="15"/>
        <v>0</v>
      </c>
      <c r="J69" s="44">
        <f t="shared" si="16"/>
        <v>-39.994504200335562</v>
      </c>
      <c r="K69" s="9">
        <f t="shared" si="17"/>
        <v>-3.099862231050416</v>
      </c>
    </row>
    <row r="70" spans="3:11" x14ac:dyDescent="0.35">
      <c r="C70" s="71">
        <v>170</v>
      </c>
      <c r="D70" s="44">
        <f t="shared" si="10"/>
        <v>0</v>
      </c>
      <c r="E70" s="44">
        <f t="shared" si="11"/>
        <v>-12.120314291465792</v>
      </c>
      <c r="F70" s="44">
        <f t="shared" si="12"/>
        <v>0</v>
      </c>
      <c r="G70" s="44">
        <f t="shared" si="13"/>
        <v>-24.507478130375471</v>
      </c>
      <c r="H70" s="44">
        <f t="shared" si="14"/>
        <v>49.014956260750942</v>
      </c>
      <c r="I70" s="44">
        <f t="shared" si="15"/>
        <v>0</v>
      </c>
      <c r="J70" s="44">
        <f t="shared" si="16"/>
        <v>-39.994504200335562</v>
      </c>
      <c r="K70" s="9">
        <f t="shared" si="17"/>
        <v>-3.099862231050416</v>
      </c>
    </row>
    <row r="71" spans="3:11" x14ac:dyDescent="0.35">
      <c r="C71" s="71">
        <v>180</v>
      </c>
      <c r="D71" s="44">
        <f t="shared" si="10"/>
        <v>0</v>
      </c>
      <c r="E71" s="44">
        <f t="shared" si="11"/>
        <v>-12.120314291465792</v>
      </c>
      <c r="F71" s="44">
        <f t="shared" si="12"/>
        <v>0</v>
      </c>
      <c r="G71" s="44">
        <f t="shared" si="13"/>
        <v>-24.507478130375471</v>
      </c>
      <c r="H71" s="44">
        <f t="shared" si="14"/>
        <v>49.014956260750942</v>
      </c>
      <c r="I71" s="44">
        <f t="shared" si="15"/>
        <v>0</v>
      </c>
      <c r="J71" s="44">
        <f t="shared" si="16"/>
        <v>-39.994504200335562</v>
      </c>
      <c r="K71" s="9">
        <f t="shared" si="17"/>
        <v>-3.099862231050416</v>
      </c>
    </row>
    <row r="72" spans="3:11" x14ac:dyDescent="0.35">
      <c r="C72" s="71">
        <v>190</v>
      </c>
      <c r="D72" s="44">
        <f t="shared" si="10"/>
        <v>0</v>
      </c>
      <c r="E72" s="44">
        <f t="shared" si="11"/>
        <v>-12.120314291465792</v>
      </c>
      <c r="F72" s="44">
        <f t="shared" si="12"/>
        <v>0</v>
      </c>
      <c r="G72" s="44">
        <f t="shared" si="13"/>
        <v>-24.507478130375471</v>
      </c>
      <c r="H72" s="44">
        <f t="shared" si="14"/>
        <v>49.014956260750942</v>
      </c>
      <c r="I72" s="44">
        <f t="shared" si="15"/>
        <v>0</v>
      </c>
      <c r="J72" s="44">
        <f t="shared" si="16"/>
        <v>-39.994504200335562</v>
      </c>
      <c r="K72" s="9">
        <f t="shared" si="17"/>
        <v>-3.099862231050416</v>
      </c>
    </row>
    <row r="73" spans="3:11" x14ac:dyDescent="0.35">
      <c r="C73" s="72">
        <v>200</v>
      </c>
      <c r="D73" s="45">
        <f>MAX($D$44-C73,0)</f>
        <v>0</v>
      </c>
      <c r="E73" s="45">
        <f>D73-$D$49</f>
        <v>-12.120314291465792</v>
      </c>
      <c r="F73" s="45">
        <f t="shared" si="12"/>
        <v>0</v>
      </c>
      <c r="G73" s="45">
        <f t="shared" si="13"/>
        <v>-24.507478130375471</v>
      </c>
      <c r="H73" s="45">
        <f t="shared" si="14"/>
        <v>49.014956260750942</v>
      </c>
      <c r="I73" s="45">
        <f t="shared" si="15"/>
        <v>0</v>
      </c>
      <c r="J73" s="45">
        <f t="shared" si="16"/>
        <v>-39.994504200335562</v>
      </c>
      <c r="K73" s="11">
        <f t="shared" si="17"/>
        <v>-3.099862231050416</v>
      </c>
    </row>
    <row r="75" spans="3:11" x14ac:dyDescent="0.35">
      <c r="C75" t="s">
        <v>94</v>
      </c>
      <c r="F75" s="2" t="s">
        <v>95</v>
      </c>
    </row>
    <row r="77" spans="3:11" x14ac:dyDescent="0.35">
      <c r="D77" s="249" t="s">
        <v>96</v>
      </c>
      <c r="E77" s="250"/>
      <c r="F77" s="250"/>
      <c r="G77" s="250"/>
      <c r="H77" s="250"/>
      <c r="I77" s="250"/>
      <c r="J77" s="250"/>
      <c r="K77" s="251"/>
    </row>
    <row r="78" spans="3:11" x14ac:dyDescent="0.35">
      <c r="D78" s="252"/>
      <c r="E78" s="244"/>
      <c r="F78" s="244"/>
      <c r="G78" s="244"/>
      <c r="H78" s="244"/>
      <c r="I78" s="244"/>
      <c r="J78" s="244"/>
      <c r="K78" s="253"/>
    </row>
    <row r="80" spans="3:11" x14ac:dyDescent="0.35">
      <c r="C80" s="58"/>
      <c r="D80" s="66" t="s">
        <v>77</v>
      </c>
      <c r="E80" s="66" t="s">
        <v>82</v>
      </c>
      <c r="F80" s="67" t="s">
        <v>83</v>
      </c>
    </row>
    <row r="81" spans="2:21" x14ac:dyDescent="0.35">
      <c r="C81" s="61" t="s">
        <v>0</v>
      </c>
      <c r="D81" s="12">
        <v>110</v>
      </c>
      <c r="E81" s="12">
        <f>D81</f>
        <v>110</v>
      </c>
      <c r="F81" s="18">
        <f>E81</f>
        <v>110</v>
      </c>
    </row>
    <row r="82" spans="2:21" x14ac:dyDescent="0.35">
      <c r="C82" s="61" t="s">
        <v>1</v>
      </c>
      <c r="D82" s="25">
        <v>80</v>
      </c>
      <c r="E82" s="25">
        <v>100</v>
      </c>
      <c r="F82" s="62">
        <v>120</v>
      </c>
    </row>
    <row r="83" spans="2:21" x14ac:dyDescent="0.35">
      <c r="C83" s="61" t="s">
        <v>2</v>
      </c>
      <c r="D83" s="25">
        <v>0.05</v>
      </c>
      <c r="E83" s="25">
        <f>D83</f>
        <v>0.05</v>
      </c>
      <c r="F83" s="62">
        <f>E83</f>
        <v>0.05</v>
      </c>
    </row>
    <row r="84" spans="2:21" x14ac:dyDescent="0.35">
      <c r="C84" s="61" t="s">
        <v>4</v>
      </c>
      <c r="D84" s="25">
        <v>0</v>
      </c>
      <c r="E84" s="25">
        <f>D84</f>
        <v>0</v>
      </c>
      <c r="F84" s="62">
        <f>E84</f>
        <v>0</v>
      </c>
    </row>
    <row r="85" spans="2:21" x14ac:dyDescent="0.35">
      <c r="C85" s="61" t="s">
        <v>3</v>
      </c>
      <c r="D85" s="12">
        <v>0.3</v>
      </c>
      <c r="E85" s="25">
        <f t="shared" ref="E85:F86" si="18">D85</f>
        <v>0.3</v>
      </c>
      <c r="F85" s="62">
        <f t="shared" si="18"/>
        <v>0.3</v>
      </c>
    </row>
    <row r="86" spans="2:21" x14ac:dyDescent="0.35">
      <c r="C86" s="61" t="s">
        <v>5</v>
      </c>
      <c r="D86" s="25">
        <v>0.5</v>
      </c>
      <c r="E86" s="25">
        <f t="shared" si="18"/>
        <v>0.5</v>
      </c>
      <c r="F86" s="62">
        <f t="shared" si="18"/>
        <v>0.5</v>
      </c>
    </row>
    <row r="87" spans="2:21" x14ac:dyDescent="0.35">
      <c r="C87" s="63" t="s">
        <v>60</v>
      </c>
      <c r="D87" s="64">
        <f>BSC(D81,D82,D83,D84,D85,D86)</f>
        <v>32.410026307675992</v>
      </c>
      <c r="E87" s="64">
        <f t="shared" ref="E87" si="19">BSC(E81,E82,E83,E84,E85,E86)</f>
        <v>16.365451108362819</v>
      </c>
      <c r="F87" s="65">
        <f t="shared" ref="F87" si="20">BSC(F81,F82,F83,F84,F85,F86)</f>
        <v>6.4754494823783304</v>
      </c>
    </row>
    <row r="88" spans="2:21" ht="15" thickBot="1" x14ac:dyDescent="0.4"/>
    <row r="89" spans="2:21" ht="15" thickBot="1" x14ac:dyDescent="0.4">
      <c r="E89" s="211">
        <f>D87+F87-2*E87</f>
        <v>6.1545735733286833</v>
      </c>
    </row>
    <row r="90" spans="2:21" ht="15" thickBot="1" x14ac:dyDescent="0.4">
      <c r="D90" s="111" t="s">
        <v>39</v>
      </c>
      <c r="N90" s="111" t="s">
        <v>39</v>
      </c>
    </row>
    <row r="91" spans="2:21" x14ac:dyDescent="0.35">
      <c r="C91" s="26">
        <f>E89</f>
        <v>6.1545735733286833</v>
      </c>
      <c r="D91" s="175">
        <v>0.1</v>
      </c>
      <c r="E91" s="175">
        <v>0.2</v>
      </c>
      <c r="F91" s="175">
        <v>0.3</v>
      </c>
      <c r="G91" s="175">
        <v>0.4</v>
      </c>
      <c r="H91" s="175">
        <v>0.5</v>
      </c>
      <c r="I91" s="175">
        <v>0.6</v>
      </c>
      <c r="J91" s="175">
        <v>0.7</v>
      </c>
      <c r="K91" s="176">
        <v>0.8</v>
      </c>
      <c r="M91" s="174"/>
      <c r="N91" s="175">
        <f t="shared" ref="N91:U92" si="21">D91</f>
        <v>0.1</v>
      </c>
      <c r="O91" s="175">
        <f t="shared" si="21"/>
        <v>0.2</v>
      </c>
      <c r="P91" s="175">
        <f t="shared" si="21"/>
        <v>0.3</v>
      </c>
      <c r="Q91" s="175">
        <f t="shared" si="21"/>
        <v>0.4</v>
      </c>
      <c r="R91" s="175">
        <f t="shared" si="21"/>
        <v>0.5</v>
      </c>
      <c r="S91" s="175">
        <f t="shared" si="21"/>
        <v>0.6</v>
      </c>
      <c r="T91" s="175">
        <f t="shared" si="21"/>
        <v>0.7</v>
      </c>
      <c r="U91" s="176">
        <f t="shared" si="21"/>
        <v>0.8</v>
      </c>
    </row>
    <row r="92" spans="2:21" x14ac:dyDescent="0.35">
      <c r="B92" s="212" t="s">
        <v>0</v>
      </c>
      <c r="C92" s="193">
        <v>10</v>
      </c>
      <c r="D92" s="99">
        <f t="dataTable" ref="D92:K111" dt2D="1" dtr="1" r1="D85" r2="D81"/>
        <v>4.6164589269830731E-187</v>
      </c>
      <c r="E92" s="99">
        <v>1.0965776319196341E-48</v>
      </c>
      <c r="F92" s="99">
        <v>1.0435945048006103E-22</v>
      </c>
      <c r="G92" s="99">
        <v>1.9518676382687969E-13</v>
      </c>
      <c r="H92" s="99">
        <v>4.746249388439208E-9</v>
      </c>
      <c r="I92" s="99">
        <v>1.2550705228613007E-6</v>
      </c>
      <c r="J92" s="99">
        <v>3.716243725728784E-5</v>
      </c>
      <c r="K92" s="178">
        <v>3.3395800883448076E-4</v>
      </c>
      <c r="L92" s="212" t="s">
        <v>0</v>
      </c>
      <c r="M92" s="193">
        <f>C92</f>
        <v>10</v>
      </c>
      <c r="N92" s="99">
        <f t="shared" si="21"/>
        <v>4.6164589269830731E-187</v>
      </c>
      <c r="O92" s="99">
        <f t="shared" si="21"/>
        <v>1.0965776319196341E-48</v>
      </c>
      <c r="P92" s="99">
        <f t="shared" si="21"/>
        <v>1.0435945048006103E-22</v>
      </c>
      <c r="Q92" s="99">
        <f t="shared" si="21"/>
        <v>1.9518676382687969E-13</v>
      </c>
      <c r="R92" s="99">
        <f t="shared" si="21"/>
        <v>4.746249388439208E-9</v>
      </c>
      <c r="S92" s="99">
        <f t="shared" si="21"/>
        <v>1.2550705228613007E-6</v>
      </c>
      <c r="T92" s="99">
        <f t="shared" si="21"/>
        <v>3.716243725728784E-5</v>
      </c>
      <c r="U92" s="178">
        <f t="shared" si="21"/>
        <v>3.3395800883448076E-4</v>
      </c>
    </row>
    <row r="93" spans="2:21" x14ac:dyDescent="0.35">
      <c r="C93" s="193">
        <v>20</v>
      </c>
      <c r="D93" s="99">
        <v>9.8686783190909371E-84</v>
      </c>
      <c r="E93" s="99">
        <v>1.7641418443611475E-22</v>
      </c>
      <c r="F93" s="99">
        <v>8.6117298943349832E-11</v>
      </c>
      <c r="G93" s="99">
        <v>1.5436682001657465E-6</v>
      </c>
      <c r="H93" s="99">
        <v>1.6659889349524413E-4</v>
      </c>
      <c r="I93" s="99">
        <v>2.1927862734790289E-3</v>
      </c>
      <c r="J93" s="99">
        <v>1.0295071080614372E-2</v>
      </c>
      <c r="K93" s="178">
        <v>2.7538513152347358E-2</v>
      </c>
      <c r="M93" s="193">
        <f t="shared" ref="M93:M111" si="22">C93</f>
        <v>20</v>
      </c>
      <c r="N93" s="99">
        <f t="shared" ref="N93:N111" si="23">D93</f>
        <v>9.8686783190909371E-84</v>
      </c>
      <c r="O93" s="99">
        <f t="shared" ref="O93:O111" si="24">E93</f>
        <v>1.7641418443611475E-22</v>
      </c>
      <c r="P93" s="99">
        <f t="shared" ref="P93:P111" si="25">F93</f>
        <v>8.6117298943349832E-11</v>
      </c>
      <c r="Q93" s="99">
        <f t="shared" ref="Q93:Q111" si="26">G93</f>
        <v>1.5436682001657465E-6</v>
      </c>
      <c r="R93" s="99">
        <f t="shared" ref="R93:R111" si="27">H93</f>
        <v>1.6659889349524413E-4</v>
      </c>
      <c r="S93" s="99">
        <f t="shared" ref="S93:S111" si="28">I93</f>
        <v>2.1927862734790289E-3</v>
      </c>
      <c r="T93" s="99">
        <f t="shared" ref="T93:T111" si="29">J93</f>
        <v>1.0295071080614372E-2</v>
      </c>
      <c r="U93" s="178">
        <f t="shared" ref="U93:U111" si="30">K93</f>
        <v>2.7538513152347358E-2</v>
      </c>
    </row>
    <row r="94" spans="2:21" x14ac:dyDescent="0.35">
      <c r="C94" s="193">
        <v>30</v>
      </c>
      <c r="D94" s="99">
        <v>1.543317205313879E-42</v>
      </c>
      <c r="E94" s="99">
        <v>6.7504544932791817E-12</v>
      </c>
      <c r="F94" s="99">
        <v>6.835794824977668E-6</v>
      </c>
      <c r="G94" s="99">
        <v>1.1743192775949599E-3</v>
      </c>
      <c r="H94" s="99">
        <v>1.3768355705757605E-2</v>
      </c>
      <c r="I94" s="99">
        <v>5.2274970059568604E-2</v>
      </c>
      <c r="J94" s="99">
        <v>0.11402809557313476</v>
      </c>
      <c r="K94" s="178">
        <v>0.18403219214128508</v>
      </c>
      <c r="M94" s="193">
        <f t="shared" si="22"/>
        <v>30</v>
      </c>
      <c r="N94" s="99">
        <f t="shared" si="23"/>
        <v>1.543317205313879E-42</v>
      </c>
      <c r="O94" s="99">
        <f t="shared" si="24"/>
        <v>6.7504544932791817E-12</v>
      </c>
      <c r="P94" s="99">
        <f t="shared" si="25"/>
        <v>6.835794824977668E-6</v>
      </c>
      <c r="Q94" s="99">
        <f t="shared" si="26"/>
        <v>1.1743192775949599E-3</v>
      </c>
      <c r="R94" s="99">
        <f t="shared" si="27"/>
        <v>1.3768355705757605E-2</v>
      </c>
      <c r="S94" s="99">
        <f t="shared" si="28"/>
        <v>5.2274970059568604E-2</v>
      </c>
      <c r="T94" s="99">
        <f t="shared" si="29"/>
        <v>0.11402809557313476</v>
      </c>
      <c r="U94" s="178">
        <f t="shared" si="30"/>
        <v>0.18403219214128508</v>
      </c>
    </row>
    <row r="95" spans="2:21" x14ac:dyDescent="0.35">
      <c r="C95" s="193">
        <v>40</v>
      </c>
      <c r="D95" s="99">
        <v>6.9926184830823805E-22</v>
      </c>
      <c r="E95" s="99">
        <v>1.7808794206536571E-6</v>
      </c>
      <c r="F95" s="99">
        <v>2.5548519319656482E-3</v>
      </c>
      <c r="G95" s="99">
        <v>4.0306152725561137E-2</v>
      </c>
      <c r="H95" s="99">
        <v>0.14764208507717425</v>
      </c>
      <c r="I95" s="99">
        <v>0.29076903200085691</v>
      </c>
      <c r="J95" s="99">
        <v>0.42275070892122102</v>
      </c>
      <c r="K95" s="178">
        <v>0.52210431282703773</v>
      </c>
      <c r="M95" s="193">
        <f t="shared" si="22"/>
        <v>40</v>
      </c>
      <c r="N95" s="99">
        <f t="shared" si="23"/>
        <v>6.9926184830823805E-22</v>
      </c>
      <c r="O95" s="99">
        <f t="shared" si="24"/>
        <v>1.7808794206536571E-6</v>
      </c>
      <c r="P95" s="99">
        <f t="shared" si="25"/>
        <v>2.5548519319656482E-3</v>
      </c>
      <c r="Q95" s="99">
        <f t="shared" si="26"/>
        <v>4.0306152725561137E-2</v>
      </c>
      <c r="R95" s="99">
        <f t="shared" si="27"/>
        <v>0.14764208507717425</v>
      </c>
      <c r="S95" s="99">
        <f t="shared" si="28"/>
        <v>0.29076903200085691</v>
      </c>
      <c r="T95" s="99">
        <f t="shared" si="29"/>
        <v>0.42275070892122102</v>
      </c>
      <c r="U95" s="178">
        <f t="shared" si="30"/>
        <v>0.52210431282703773</v>
      </c>
    </row>
    <row r="96" spans="2:21" x14ac:dyDescent="0.35">
      <c r="C96" s="193">
        <v>50</v>
      </c>
      <c r="D96" s="99">
        <v>1.0407310223308436E-10</v>
      </c>
      <c r="E96" s="99">
        <v>1.983066824257365E-3</v>
      </c>
      <c r="F96" s="99">
        <v>7.9383930954620943E-2</v>
      </c>
      <c r="G96" s="99">
        <v>0.32258283266969162</v>
      </c>
      <c r="H96" s="99">
        <v>0.60309334316892738</v>
      </c>
      <c r="I96" s="99">
        <v>0.81125269781640252</v>
      </c>
      <c r="J96" s="99">
        <v>0.93163380368505866</v>
      </c>
      <c r="K96" s="178">
        <v>0.98473972536997056</v>
      </c>
      <c r="M96" s="193">
        <f t="shared" si="22"/>
        <v>50</v>
      </c>
      <c r="N96" s="99">
        <f t="shared" si="23"/>
        <v>1.0407310223308436E-10</v>
      </c>
      <c r="O96" s="99">
        <f t="shared" si="24"/>
        <v>1.983066824257365E-3</v>
      </c>
      <c r="P96" s="99">
        <f t="shared" si="25"/>
        <v>7.9383930954620943E-2</v>
      </c>
      <c r="Q96" s="99">
        <f t="shared" si="26"/>
        <v>0.32258283266969162</v>
      </c>
      <c r="R96" s="99">
        <f t="shared" si="27"/>
        <v>0.60309334316892738</v>
      </c>
      <c r="S96" s="99">
        <f t="shared" si="28"/>
        <v>0.81125269781640252</v>
      </c>
      <c r="T96" s="99">
        <f t="shared" si="29"/>
        <v>0.93163380368505866</v>
      </c>
      <c r="U96" s="178">
        <f t="shared" si="30"/>
        <v>0.98473972536997056</v>
      </c>
    </row>
    <row r="97" spans="3:21" x14ac:dyDescent="0.35">
      <c r="C97" s="193">
        <v>60</v>
      </c>
      <c r="D97" s="99">
        <v>1.178040263220291E-4</v>
      </c>
      <c r="E97" s="99">
        <v>0.11752362544430976</v>
      </c>
      <c r="F97" s="99">
        <v>0.63170599725890419</v>
      </c>
      <c r="G97" s="99">
        <v>1.1513508520091089</v>
      </c>
      <c r="H97" s="99">
        <v>1.4388901199504582</v>
      </c>
      <c r="I97" s="99">
        <v>1.5395138085868583</v>
      </c>
      <c r="J97" s="99">
        <v>1.534337629095833</v>
      </c>
      <c r="K97" s="178">
        <v>1.4769936382955624</v>
      </c>
      <c r="M97" s="193">
        <f t="shared" si="22"/>
        <v>60</v>
      </c>
      <c r="N97" s="99">
        <f t="shared" si="23"/>
        <v>1.178040263220291E-4</v>
      </c>
      <c r="O97" s="99">
        <f t="shared" si="24"/>
        <v>0.11752362544430976</v>
      </c>
      <c r="P97" s="99">
        <f t="shared" si="25"/>
        <v>0.63170599725890419</v>
      </c>
      <c r="Q97" s="99">
        <f t="shared" si="26"/>
        <v>1.1513508520091089</v>
      </c>
      <c r="R97" s="99">
        <f t="shared" si="27"/>
        <v>1.4388901199504582</v>
      </c>
      <c r="S97" s="99">
        <f t="shared" si="28"/>
        <v>1.5395138085868583</v>
      </c>
      <c r="T97" s="99">
        <f t="shared" si="29"/>
        <v>1.534337629095833</v>
      </c>
      <c r="U97" s="178">
        <f t="shared" si="30"/>
        <v>1.4769936382955624</v>
      </c>
    </row>
    <row r="98" spans="3:21" x14ac:dyDescent="0.35">
      <c r="C98" s="193">
        <v>70</v>
      </c>
      <c r="D98" s="99">
        <v>0.14131509810348389</v>
      </c>
      <c r="E98" s="99">
        <v>1.2538580710219205</v>
      </c>
      <c r="F98" s="99">
        <v>2.2009902118306135</v>
      </c>
      <c r="G98" s="99">
        <v>2.5047546601472099</v>
      </c>
      <c r="H98" s="99">
        <v>2.4659840773528909</v>
      </c>
      <c r="I98" s="99">
        <v>2.3035189402670628</v>
      </c>
      <c r="J98" s="99">
        <v>2.1106724507687673</v>
      </c>
      <c r="K98" s="178">
        <v>1.922145762887979</v>
      </c>
      <c r="M98" s="193">
        <f t="shared" si="22"/>
        <v>70</v>
      </c>
      <c r="N98" s="99">
        <f t="shared" si="23"/>
        <v>0.14131509810348389</v>
      </c>
      <c r="O98" s="99">
        <f t="shared" si="24"/>
        <v>1.2538580710219205</v>
      </c>
      <c r="P98" s="99">
        <f t="shared" si="25"/>
        <v>2.2009902118306135</v>
      </c>
      <c r="Q98" s="99">
        <f t="shared" si="26"/>
        <v>2.5047546601472099</v>
      </c>
      <c r="R98" s="99">
        <f t="shared" si="27"/>
        <v>2.4659840773528909</v>
      </c>
      <c r="S98" s="99">
        <f t="shared" si="28"/>
        <v>2.3035189402670628</v>
      </c>
      <c r="T98" s="99">
        <f t="shared" si="29"/>
        <v>2.1106724507687673</v>
      </c>
      <c r="U98" s="178">
        <f t="shared" si="30"/>
        <v>1.922145762887979</v>
      </c>
    </row>
    <row r="99" spans="3:21" x14ac:dyDescent="0.35">
      <c r="C99" s="193">
        <v>80</v>
      </c>
      <c r="D99" s="99">
        <v>3.3443824184500812</v>
      </c>
      <c r="E99" s="99">
        <v>4.6136156543943514</v>
      </c>
      <c r="F99" s="99">
        <v>4.4822229363018007</v>
      </c>
      <c r="G99" s="99">
        <v>3.9386261602682762</v>
      </c>
      <c r="H99" s="99">
        <v>3.4000169037495507</v>
      </c>
      <c r="I99" s="99">
        <v>2.9470284796682407</v>
      </c>
      <c r="J99" s="99">
        <v>2.5780439121003802</v>
      </c>
      <c r="K99" s="178">
        <v>2.2770776720815995</v>
      </c>
      <c r="M99" s="193">
        <f t="shared" si="22"/>
        <v>80</v>
      </c>
      <c r="N99" s="99">
        <f t="shared" si="23"/>
        <v>3.3443824184500812</v>
      </c>
      <c r="O99" s="99">
        <f t="shared" si="24"/>
        <v>4.6136156543943514</v>
      </c>
      <c r="P99" s="99">
        <f t="shared" si="25"/>
        <v>4.4822229363018007</v>
      </c>
      <c r="Q99" s="99">
        <f t="shared" si="26"/>
        <v>3.9386261602682762</v>
      </c>
      <c r="R99" s="99">
        <f t="shared" si="27"/>
        <v>3.4000169037495507</v>
      </c>
      <c r="S99" s="99">
        <f t="shared" si="28"/>
        <v>2.9470284796682407</v>
      </c>
      <c r="T99" s="99">
        <f t="shared" si="29"/>
        <v>2.5780439121003802</v>
      </c>
      <c r="U99" s="178">
        <f t="shared" si="30"/>
        <v>2.2770776720815995</v>
      </c>
    </row>
    <row r="100" spans="3:21" x14ac:dyDescent="0.35">
      <c r="C100" s="193">
        <v>90</v>
      </c>
      <c r="D100" s="99">
        <v>11.177953984069465</v>
      </c>
      <c r="E100" s="99">
        <v>8.422930001584513</v>
      </c>
      <c r="F100" s="99">
        <v>6.3207593690754944</v>
      </c>
      <c r="G100" s="99">
        <v>4.9538891891275547</v>
      </c>
      <c r="H100" s="99">
        <v>4.0349630149062534</v>
      </c>
      <c r="I100" s="99">
        <v>3.3836416188696639</v>
      </c>
      <c r="J100" s="99">
        <v>2.9000410411413355</v>
      </c>
      <c r="K100" s="178">
        <v>2.5271450890378588</v>
      </c>
      <c r="M100" s="193">
        <f t="shared" si="22"/>
        <v>90</v>
      </c>
      <c r="N100" s="99">
        <f t="shared" si="23"/>
        <v>11.177953984069465</v>
      </c>
      <c r="O100" s="99">
        <f t="shared" si="24"/>
        <v>8.422930001584513</v>
      </c>
      <c r="P100" s="99">
        <f t="shared" si="25"/>
        <v>6.3207593690754944</v>
      </c>
      <c r="Q100" s="99">
        <f t="shared" si="26"/>
        <v>4.9538891891275547</v>
      </c>
      <c r="R100" s="99">
        <f t="shared" si="27"/>
        <v>4.0349630149062534</v>
      </c>
      <c r="S100" s="99">
        <f t="shared" si="28"/>
        <v>3.3836416188696639</v>
      </c>
      <c r="T100" s="99">
        <f t="shared" si="29"/>
        <v>2.9000410411413355</v>
      </c>
      <c r="U100" s="178">
        <f t="shared" si="30"/>
        <v>2.5271450890378588</v>
      </c>
    </row>
    <row r="101" spans="3:21" x14ac:dyDescent="0.35">
      <c r="C101" s="193">
        <v>100</v>
      </c>
      <c r="D101" s="99">
        <v>13.625824405900929</v>
      </c>
      <c r="E101" s="99">
        <v>9.4197194686321524</v>
      </c>
      <c r="F101" s="99">
        <v>6.863524226850295</v>
      </c>
      <c r="G101" s="99">
        <v>5.3139387952982418</v>
      </c>
      <c r="H101" s="99">
        <v>4.3021133548745496</v>
      </c>
      <c r="I101" s="99">
        <v>3.5954285521651173</v>
      </c>
      <c r="J101" s="99">
        <v>3.0751298177332416</v>
      </c>
      <c r="K101" s="178">
        <v>2.676047586626602</v>
      </c>
      <c r="M101" s="193">
        <f t="shared" si="22"/>
        <v>100</v>
      </c>
      <c r="N101" s="99">
        <f t="shared" si="23"/>
        <v>13.625824405900929</v>
      </c>
      <c r="O101" s="99">
        <f t="shared" si="24"/>
        <v>9.4197194686321524</v>
      </c>
      <c r="P101" s="99">
        <f t="shared" si="25"/>
        <v>6.863524226850295</v>
      </c>
      <c r="Q101" s="99">
        <f t="shared" si="26"/>
        <v>5.3139387952982418</v>
      </c>
      <c r="R101" s="99">
        <f t="shared" si="27"/>
        <v>4.3021133548745496</v>
      </c>
      <c r="S101" s="99">
        <f t="shared" si="28"/>
        <v>3.5954285521651173</v>
      </c>
      <c r="T101" s="99">
        <f t="shared" si="29"/>
        <v>3.0751298177332416</v>
      </c>
      <c r="U101" s="178">
        <f t="shared" si="30"/>
        <v>2.676047586626602</v>
      </c>
    </row>
    <row r="102" spans="3:21" x14ac:dyDescent="0.35">
      <c r="C102" s="193">
        <v>110</v>
      </c>
      <c r="D102" s="99">
        <v>7.6103997922910125</v>
      </c>
      <c r="E102" s="99">
        <v>7.3420085915688631</v>
      </c>
      <c r="F102" s="99">
        <v>6.1545735733286833</v>
      </c>
      <c r="G102" s="99">
        <v>5.0728006338167546</v>
      </c>
      <c r="H102" s="99">
        <v>4.2402931143896012</v>
      </c>
      <c r="I102" s="99">
        <v>3.6089824685268113</v>
      </c>
      <c r="J102" s="99">
        <v>3.1218216051255183</v>
      </c>
      <c r="K102" s="178">
        <v>2.7370413813677885</v>
      </c>
      <c r="M102" s="193">
        <f t="shared" si="22"/>
        <v>110</v>
      </c>
      <c r="N102" s="99">
        <f t="shared" si="23"/>
        <v>7.6103997922910125</v>
      </c>
      <c r="O102" s="99">
        <f t="shared" si="24"/>
        <v>7.3420085915688631</v>
      </c>
      <c r="P102" s="99">
        <f t="shared" si="25"/>
        <v>6.1545735733286833</v>
      </c>
      <c r="Q102" s="99">
        <f t="shared" si="26"/>
        <v>5.0728006338167546</v>
      </c>
      <c r="R102" s="99">
        <f t="shared" si="27"/>
        <v>4.2402931143896012</v>
      </c>
      <c r="S102" s="99">
        <f t="shared" si="28"/>
        <v>3.6089824685268113</v>
      </c>
      <c r="T102" s="99">
        <f t="shared" si="29"/>
        <v>3.1218216051255183</v>
      </c>
      <c r="U102" s="178">
        <f t="shared" si="30"/>
        <v>2.7370413813677885</v>
      </c>
    </row>
    <row r="103" spans="3:21" x14ac:dyDescent="0.35">
      <c r="C103" s="193">
        <v>120</v>
      </c>
      <c r="D103" s="99">
        <v>2.0604971207147145</v>
      </c>
      <c r="E103" s="99">
        <v>4.3412414820023741</v>
      </c>
      <c r="F103" s="99">
        <v>4.7814804408141569</v>
      </c>
      <c r="G103" s="99">
        <v>4.4380867318578794</v>
      </c>
      <c r="H103" s="99">
        <v>3.9404042495569911</v>
      </c>
      <c r="I103" s="99">
        <v>3.4709221579803824</v>
      </c>
      <c r="J103" s="99">
        <v>3.0669521901325822</v>
      </c>
      <c r="K103" s="178">
        <v>2.7269576572345926</v>
      </c>
      <c r="M103" s="193">
        <f t="shared" si="22"/>
        <v>120</v>
      </c>
      <c r="N103" s="99">
        <f t="shared" si="23"/>
        <v>2.0604971207147145</v>
      </c>
      <c r="O103" s="99">
        <f t="shared" si="24"/>
        <v>4.3412414820023741</v>
      </c>
      <c r="P103" s="99">
        <f t="shared" si="25"/>
        <v>4.7814804408141569</v>
      </c>
      <c r="Q103" s="99">
        <f t="shared" si="26"/>
        <v>4.4380867318578794</v>
      </c>
      <c r="R103" s="99">
        <f t="shared" si="27"/>
        <v>3.9404042495569911</v>
      </c>
      <c r="S103" s="99">
        <f t="shared" si="28"/>
        <v>3.4709221579803824</v>
      </c>
      <c r="T103" s="99">
        <f t="shared" si="29"/>
        <v>3.0669521901325822</v>
      </c>
      <c r="U103" s="178">
        <f t="shared" si="30"/>
        <v>2.7269576572345926</v>
      </c>
    </row>
    <row r="104" spans="3:21" x14ac:dyDescent="0.35">
      <c r="C104" s="193">
        <v>130</v>
      </c>
      <c r="D104" s="99">
        <v>0.26396265091062787</v>
      </c>
      <c r="E104" s="99">
        <v>2.0664123723183536</v>
      </c>
      <c r="F104" s="99">
        <v>3.3298487196962157</v>
      </c>
      <c r="G104" s="99">
        <v>3.6335730202155503</v>
      </c>
      <c r="H104" s="99">
        <v>3.5011667474412747</v>
      </c>
      <c r="I104" s="99">
        <v>3.2308930594490732</v>
      </c>
      <c r="J104" s="99">
        <v>2.9382880415859489</v>
      </c>
      <c r="K104" s="178">
        <v>2.662691052598305</v>
      </c>
      <c r="M104" s="193">
        <f t="shared" si="22"/>
        <v>130</v>
      </c>
      <c r="N104" s="99">
        <f t="shared" si="23"/>
        <v>0.26396265091062787</v>
      </c>
      <c r="O104" s="99">
        <f t="shared" si="24"/>
        <v>2.0664123723183536</v>
      </c>
      <c r="P104" s="99">
        <f t="shared" si="25"/>
        <v>3.3298487196962157</v>
      </c>
      <c r="Q104" s="99">
        <f t="shared" si="26"/>
        <v>3.6335730202155503</v>
      </c>
      <c r="R104" s="99">
        <f t="shared" si="27"/>
        <v>3.5011667474412747</v>
      </c>
      <c r="S104" s="99">
        <f t="shared" si="28"/>
        <v>3.2308930594490732</v>
      </c>
      <c r="T104" s="99">
        <f t="shared" si="29"/>
        <v>2.9382880415859489</v>
      </c>
      <c r="U104" s="178">
        <f t="shared" si="30"/>
        <v>2.662691052598305</v>
      </c>
    </row>
    <row r="105" spans="3:21" x14ac:dyDescent="0.35">
      <c r="C105" s="193">
        <v>140</v>
      </c>
      <c r="D105" s="99">
        <v>1.6330999915552979E-2</v>
      </c>
      <c r="E105" s="99">
        <v>0.82715819012733505</v>
      </c>
      <c r="F105" s="99">
        <v>2.1308974118579158</v>
      </c>
      <c r="G105" s="99">
        <v>2.8267125076505693</v>
      </c>
      <c r="H105" s="99">
        <v>3.005136131494794</v>
      </c>
      <c r="I105" s="99">
        <v>2.9324398061804118</v>
      </c>
      <c r="J105" s="99">
        <v>2.7606510723135784</v>
      </c>
      <c r="K105" s="178">
        <v>2.5594197924359179</v>
      </c>
      <c r="M105" s="193">
        <f t="shared" si="22"/>
        <v>140</v>
      </c>
      <c r="N105" s="99">
        <f t="shared" si="23"/>
        <v>1.6330999915552979E-2</v>
      </c>
      <c r="O105" s="99">
        <f t="shared" si="24"/>
        <v>0.82715819012733505</v>
      </c>
      <c r="P105" s="99">
        <f t="shared" si="25"/>
        <v>2.1308974118579158</v>
      </c>
      <c r="Q105" s="99">
        <f t="shared" si="26"/>
        <v>2.8267125076505693</v>
      </c>
      <c r="R105" s="99">
        <f t="shared" si="27"/>
        <v>3.005136131494794</v>
      </c>
      <c r="S105" s="99">
        <f t="shared" si="28"/>
        <v>2.9324398061804118</v>
      </c>
      <c r="T105" s="99">
        <f t="shared" si="29"/>
        <v>2.7606510723135784</v>
      </c>
      <c r="U105" s="178">
        <f t="shared" si="30"/>
        <v>2.5594197924359179</v>
      </c>
    </row>
    <row r="106" spans="3:21" x14ac:dyDescent="0.35">
      <c r="C106" s="193">
        <v>150</v>
      </c>
      <c r="D106" s="99">
        <v>5.2773435047015482E-4</v>
      </c>
      <c r="E106" s="99">
        <v>0.28787323326946535</v>
      </c>
      <c r="F106" s="99">
        <v>1.2764824665186865</v>
      </c>
      <c r="G106" s="99">
        <v>2.1133511579487987</v>
      </c>
      <c r="H106" s="99">
        <v>2.5108183396681341</v>
      </c>
      <c r="I106" s="99">
        <v>2.6095297750051714</v>
      </c>
      <c r="J106" s="99">
        <v>2.5543712739098368</v>
      </c>
      <c r="K106" s="178">
        <v>2.4298997680757566</v>
      </c>
      <c r="M106" s="193">
        <f t="shared" si="22"/>
        <v>150</v>
      </c>
      <c r="N106" s="99">
        <f t="shared" si="23"/>
        <v>5.2773435047015482E-4</v>
      </c>
      <c r="O106" s="99">
        <f t="shared" si="24"/>
        <v>0.28787323326946535</v>
      </c>
      <c r="P106" s="99">
        <f t="shared" si="25"/>
        <v>1.2764824665186865</v>
      </c>
      <c r="Q106" s="99">
        <f t="shared" si="26"/>
        <v>2.1133511579487987</v>
      </c>
      <c r="R106" s="99">
        <f t="shared" si="27"/>
        <v>2.5108183396681341</v>
      </c>
      <c r="S106" s="99">
        <f t="shared" si="28"/>
        <v>2.6095297750051714</v>
      </c>
      <c r="T106" s="99">
        <f t="shared" si="29"/>
        <v>2.5543712739098368</v>
      </c>
      <c r="U106" s="178">
        <f t="shared" si="30"/>
        <v>2.4298997680757566</v>
      </c>
    </row>
    <row r="107" spans="3:21" x14ac:dyDescent="0.35">
      <c r="C107" s="193">
        <v>160</v>
      </c>
      <c r="D107" s="99">
        <v>9.8068823888297629E-6</v>
      </c>
      <c r="E107" s="99">
        <v>8.9414007801252637E-2</v>
      </c>
      <c r="F107" s="99">
        <v>0.72592512060536762</v>
      </c>
      <c r="G107" s="99">
        <v>1.5316023645681867</v>
      </c>
      <c r="H107" s="99">
        <v>2.0539362614583183</v>
      </c>
      <c r="I107" s="99">
        <v>2.2863598527018212</v>
      </c>
      <c r="J107" s="99">
        <v>2.335078661648339</v>
      </c>
      <c r="K107" s="178">
        <v>2.2843630218462181</v>
      </c>
      <c r="M107" s="193">
        <f t="shared" si="22"/>
        <v>160</v>
      </c>
      <c r="N107" s="99">
        <f t="shared" si="23"/>
        <v>9.8068823888297629E-6</v>
      </c>
      <c r="O107" s="99">
        <f t="shared" si="24"/>
        <v>8.9414007801252637E-2</v>
      </c>
      <c r="P107" s="99">
        <f t="shared" si="25"/>
        <v>0.72592512060536762</v>
      </c>
      <c r="Q107" s="99">
        <f t="shared" si="26"/>
        <v>1.5316023645681867</v>
      </c>
      <c r="R107" s="99">
        <f t="shared" si="27"/>
        <v>2.0539362614583183</v>
      </c>
      <c r="S107" s="99">
        <f t="shared" si="28"/>
        <v>2.2863598527018212</v>
      </c>
      <c r="T107" s="99">
        <f t="shared" si="29"/>
        <v>2.335078661648339</v>
      </c>
      <c r="U107" s="178">
        <f t="shared" si="30"/>
        <v>2.2843630218462181</v>
      </c>
    </row>
    <row r="108" spans="3:21" x14ac:dyDescent="0.35">
      <c r="C108" s="193">
        <v>170</v>
      </c>
      <c r="D108" s="99">
        <v>1.1486707762742299E-7</v>
      </c>
      <c r="E108" s="99">
        <v>2.5309403046691159E-2</v>
      </c>
      <c r="F108" s="99">
        <v>0.39619946715168908</v>
      </c>
      <c r="G108" s="99">
        <v>1.0831468693151862</v>
      </c>
      <c r="H108" s="99">
        <v>1.6524262275262345</v>
      </c>
      <c r="I108" s="99">
        <v>1.9787121726243129</v>
      </c>
      <c r="J108" s="99">
        <v>2.1141611174710135</v>
      </c>
      <c r="K108" s="178">
        <v>2.1307203213745538</v>
      </c>
      <c r="M108" s="193">
        <f t="shared" si="22"/>
        <v>170</v>
      </c>
      <c r="N108" s="99">
        <f t="shared" si="23"/>
        <v>1.1486707762742299E-7</v>
      </c>
      <c r="O108" s="99">
        <f t="shared" si="24"/>
        <v>2.5309403046691159E-2</v>
      </c>
      <c r="P108" s="99">
        <f t="shared" si="25"/>
        <v>0.39619946715168908</v>
      </c>
      <c r="Q108" s="99">
        <f t="shared" si="26"/>
        <v>1.0831468693151862</v>
      </c>
      <c r="R108" s="99">
        <f t="shared" si="27"/>
        <v>1.6524262275262345</v>
      </c>
      <c r="S108" s="99">
        <f t="shared" si="28"/>
        <v>1.9787121726243129</v>
      </c>
      <c r="T108" s="99">
        <f t="shared" si="29"/>
        <v>2.1141611174710135</v>
      </c>
      <c r="U108" s="178">
        <f t="shared" si="30"/>
        <v>2.1307203213745538</v>
      </c>
    </row>
    <row r="109" spans="3:21" x14ac:dyDescent="0.35">
      <c r="C109" s="193">
        <v>180</v>
      </c>
      <c r="D109" s="99">
        <v>9.1881702246610075E-10</v>
      </c>
      <c r="E109" s="99">
        <v>6.6404657792702437E-3</v>
      </c>
      <c r="F109" s="99">
        <v>0.20930436130561247</v>
      </c>
      <c r="G109" s="99">
        <v>0.75135579161718624</v>
      </c>
      <c r="H109" s="99">
        <v>1.3120123414620366</v>
      </c>
      <c r="I109" s="99">
        <v>1.6958060951311893</v>
      </c>
      <c r="J109" s="99">
        <v>1.8994808847070885</v>
      </c>
      <c r="K109" s="178">
        <v>1.9748898471884786</v>
      </c>
      <c r="M109" s="193">
        <f t="shared" si="22"/>
        <v>180</v>
      </c>
      <c r="N109" s="99">
        <f t="shared" si="23"/>
        <v>9.1881702246610075E-10</v>
      </c>
      <c r="O109" s="99">
        <f t="shared" si="24"/>
        <v>6.6404657792702437E-3</v>
      </c>
      <c r="P109" s="99">
        <f t="shared" si="25"/>
        <v>0.20930436130561247</v>
      </c>
      <c r="Q109" s="99">
        <f t="shared" si="26"/>
        <v>0.75135579161718624</v>
      </c>
      <c r="R109" s="99">
        <f t="shared" si="27"/>
        <v>1.3120123414620366</v>
      </c>
      <c r="S109" s="99">
        <f t="shared" si="28"/>
        <v>1.6958060951311893</v>
      </c>
      <c r="T109" s="99">
        <f t="shared" si="29"/>
        <v>1.8994808847070885</v>
      </c>
      <c r="U109" s="178">
        <f t="shared" si="30"/>
        <v>1.9748898471884786</v>
      </c>
    </row>
    <row r="110" spans="3:21" x14ac:dyDescent="0.35">
      <c r="C110" s="193">
        <v>190</v>
      </c>
      <c r="D110" s="99">
        <v>5.4001247917767614E-12</v>
      </c>
      <c r="E110" s="99">
        <v>1.6375519306564001E-3</v>
      </c>
      <c r="F110" s="99">
        <v>0.10774950943761041</v>
      </c>
      <c r="G110" s="99">
        <v>0.51333073111024419</v>
      </c>
      <c r="H110" s="99">
        <v>1.0309387980737199</v>
      </c>
      <c r="I110" s="99">
        <v>1.4420991602068796</v>
      </c>
      <c r="J110" s="99">
        <v>1.6961274411114005</v>
      </c>
      <c r="K110" s="178">
        <v>1.8211537912452229</v>
      </c>
      <c r="M110" s="193">
        <f t="shared" si="22"/>
        <v>190</v>
      </c>
      <c r="N110" s="99">
        <f t="shared" si="23"/>
        <v>5.4001247917767614E-12</v>
      </c>
      <c r="O110" s="99">
        <f t="shared" si="24"/>
        <v>1.6375519306564001E-3</v>
      </c>
      <c r="P110" s="99">
        <f t="shared" si="25"/>
        <v>0.10774950943761041</v>
      </c>
      <c r="Q110" s="99">
        <f t="shared" si="26"/>
        <v>0.51333073111024419</v>
      </c>
      <c r="R110" s="99">
        <f t="shared" si="27"/>
        <v>1.0309387980737199</v>
      </c>
      <c r="S110" s="99">
        <f t="shared" si="28"/>
        <v>1.4420991602068796</v>
      </c>
      <c r="T110" s="99">
        <f t="shared" si="29"/>
        <v>1.6961274411114005</v>
      </c>
      <c r="U110" s="178">
        <f t="shared" si="30"/>
        <v>1.8211537912452229</v>
      </c>
    </row>
    <row r="111" spans="3:21" ht="15" thickBot="1" x14ac:dyDescent="0.4">
      <c r="C111" s="208">
        <v>200</v>
      </c>
      <c r="D111" s="35">
        <v>0</v>
      </c>
      <c r="E111" s="35">
        <v>3.8393597850472361E-4</v>
      </c>
      <c r="F111" s="35">
        <v>5.4346460839838073E-2</v>
      </c>
      <c r="G111" s="35">
        <v>0.34654419235968703</v>
      </c>
      <c r="H111" s="35">
        <v>0.8034574937337311</v>
      </c>
      <c r="I111" s="35">
        <v>1.2188050528336021</v>
      </c>
      <c r="J111" s="35">
        <v>1.5070998403214162</v>
      </c>
      <c r="K111" s="52">
        <v>1.6724933776172008</v>
      </c>
      <c r="M111" s="208">
        <f t="shared" si="22"/>
        <v>200</v>
      </c>
      <c r="N111" s="35">
        <f t="shared" si="23"/>
        <v>0</v>
      </c>
      <c r="O111" s="35">
        <f t="shared" si="24"/>
        <v>3.8393597850472361E-4</v>
      </c>
      <c r="P111" s="35">
        <f t="shared" si="25"/>
        <v>5.4346460839838073E-2</v>
      </c>
      <c r="Q111" s="35">
        <f t="shared" si="26"/>
        <v>0.34654419235968703</v>
      </c>
      <c r="R111" s="35">
        <f t="shared" si="27"/>
        <v>0.8034574937337311</v>
      </c>
      <c r="S111" s="35">
        <f t="shared" si="28"/>
        <v>1.2188050528336021</v>
      </c>
      <c r="T111" s="35">
        <f t="shared" si="29"/>
        <v>1.5070998403214162</v>
      </c>
      <c r="U111" s="52">
        <f t="shared" si="30"/>
        <v>1.6724933776172008</v>
      </c>
    </row>
  </sheetData>
  <mergeCells count="3">
    <mergeCell ref="D2:M3"/>
    <mergeCell ref="D38:M39"/>
    <mergeCell ref="D77:K78"/>
  </mergeCells>
  <hyperlinks>
    <hyperlink ref="F75" r:id="rId1" xr:uid="{F565E248-FA57-46BE-B4B1-2276CF6D3460}"/>
  </hyperlinks>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5222A-92F7-4550-8C5A-E831A35E8DD9}">
  <sheetPr codeName="Sheet16">
    <tabColor theme="5" tint="0.79998168889431442"/>
  </sheetPr>
  <dimension ref="C2:M38"/>
  <sheetViews>
    <sheetView topLeftCell="D28" workbookViewId="0">
      <selection activeCell="F36" sqref="F36"/>
    </sheetView>
  </sheetViews>
  <sheetFormatPr defaultRowHeight="14.5" x14ac:dyDescent="0.35"/>
  <cols>
    <col min="3" max="3" width="9.90625" customWidth="1"/>
    <col min="4" max="4" width="13.90625" customWidth="1"/>
    <col min="5" max="5" width="8.08984375" customWidth="1"/>
    <col min="9" max="9" width="12.453125" customWidth="1"/>
  </cols>
  <sheetData>
    <row r="2" spans="3:13" x14ac:dyDescent="0.35">
      <c r="D2" s="249" t="s">
        <v>103</v>
      </c>
      <c r="E2" s="250"/>
      <c r="F2" s="250"/>
      <c r="G2" s="250"/>
      <c r="H2" s="250"/>
      <c r="I2" s="250"/>
      <c r="J2" s="250"/>
      <c r="K2" s="250"/>
      <c r="L2" s="250"/>
      <c r="M2" s="251"/>
    </row>
    <row r="3" spans="3:13" x14ac:dyDescent="0.35">
      <c r="D3" s="252"/>
      <c r="E3" s="244"/>
      <c r="F3" s="244"/>
      <c r="G3" s="244"/>
      <c r="H3" s="244"/>
      <c r="I3" s="244"/>
      <c r="J3" s="244"/>
      <c r="K3" s="244"/>
      <c r="L3" s="244"/>
      <c r="M3" s="253"/>
    </row>
    <row r="5" spans="3:13" x14ac:dyDescent="0.35">
      <c r="C5" s="58"/>
      <c r="D5" s="66" t="s">
        <v>56</v>
      </c>
      <c r="E5" s="66" t="s">
        <v>42</v>
      </c>
      <c r="F5" s="67" t="s">
        <v>42</v>
      </c>
    </row>
    <row r="6" spans="3:13" x14ac:dyDescent="0.35">
      <c r="C6" s="61" t="s">
        <v>0</v>
      </c>
      <c r="D6" s="25">
        <v>100</v>
      </c>
      <c r="E6" s="25">
        <v>100</v>
      </c>
      <c r="F6" s="62">
        <v>100</v>
      </c>
    </row>
    <row r="7" spans="3:13" x14ac:dyDescent="0.35">
      <c r="C7" s="61" t="s">
        <v>1</v>
      </c>
      <c r="D7" s="25">
        <v>100</v>
      </c>
      <c r="E7" s="25">
        <v>100</v>
      </c>
      <c r="F7" s="62">
        <v>100</v>
      </c>
    </row>
    <row r="8" spans="3:13" x14ac:dyDescent="0.35">
      <c r="C8" s="61" t="s">
        <v>2</v>
      </c>
      <c r="D8" s="25">
        <v>0.01</v>
      </c>
      <c r="E8" s="25">
        <v>0.01</v>
      </c>
      <c r="F8" s="62">
        <v>0.01</v>
      </c>
    </row>
    <row r="9" spans="3:13" x14ac:dyDescent="0.35">
      <c r="C9" s="61" t="s">
        <v>3</v>
      </c>
      <c r="D9" s="25">
        <v>0.2</v>
      </c>
      <c r="E9" s="25">
        <v>0.2</v>
      </c>
      <c r="F9" s="62">
        <v>0.2</v>
      </c>
    </row>
    <row r="10" spans="3:13" x14ac:dyDescent="0.35">
      <c r="C10" s="61" t="s">
        <v>4</v>
      </c>
      <c r="D10" s="25">
        <v>0</v>
      </c>
      <c r="E10" s="25">
        <v>0</v>
      </c>
      <c r="F10" s="62">
        <v>0</v>
      </c>
    </row>
    <row r="11" spans="3:13" x14ac:dyDescent="0.35">
      <c r="C11" s="61" t="s">
        <v>5</v>
      </c>
      <c r="D11" s="25">
        <v>1</v>
      </c>
      <c r="E11" s="25">
        <v>2</v>
      </c>
      <c r="F11" s="62">
        <f>E11-D11</f>
        <v>1</v>
      </c>
    </row>
    <row r="12" spans="3:13" x14ac:dyDescent="0.35">
      <c r="C12" s="63"/>
      <c r="D12" s="64">
        <f>BSC(D6,D7,D8,D10,D9,D11)</f>
        <v>8.4333186901096084</v>
      </c>
      <c r="E12" s="64">
        <f>BSC(E6,E7,E8,E10,E9,E11)</f>
        <v>12.152651798446094</v>
      </c>
      <c r="F12" s="65">
        <f>BSC(F6,F7,F8,F10,F9,F11)</f>
        <v>8.4333186901096084</v>
      </c>
    </row>
    <row r="14" spans="3:13" x14ac:dyDescent="0.35">
      <c r="C14" s="55" t="s">
        <v>40</v>
      </c>
      <c r="D14" s="39" t="s">
        <v>104</v>
      </c>
      <c r="F14" s="55" t="s">
        <v>40</v>
      </c>
      <c r="G14" s="38"/>
      <c r="H14" s="38" t="s">
        <v>60</v>
      </c>
      <c r="I14" s="39" t="s">
        <v>105</v>
      </c>
    </row>
    <row r="15" spans="3:13" x14ac:dyDescent="0.35">
      <c r="C15" s="68">
        <v>10</v>
      </c>
      <c r="D15" s="18">
        <f>-(MAX(C15-$D$7,0)-$D$12)</f>
        <v>8.4333186901096084</v>
      </c>
      <c r="F15" s="68">
        <v>10</v>
      </c>
      <c r="G15" s="12">
        <f>D15</f>
        <v>8.4333186901096084</v>
      </c>
      <c r="H15" s="12">
        <f>G15-$E$12</f>
        <v>-3.7193331083364853</v>
      </c>
      <c r="I15" s="18">
        <f>D15+H15</f>
        <v>4.7139855817731231</v>
      </c>
    </row>
    <row r="16" spans="3:13" x14ac:dyDescent="0.35">
      <c r="C16" s="68">
        <v>20</v>
      </c>
      <c r="D16" s="18">
        <f t="shared" ref="D16:D34" si="0">-(MAX(C16-$D$7,0)-$D$12)</f>
        <v>8.4333186901096084</v>
      </c>
      <c r="F16" s="68">
        <v>20</v>
      </c>
      <c r="G16" s="12">
        <f t="dataTable" ref="G16:G34" dt2D="0" dtr="0" r1="D6"/>
        <v>6.8435355663944181E-16</v>
      </c>
      <c r="H16" s="12">
        <f t="shared" ref="H16:H34" si="1">G16-$E$12</f>
        <v>-12.152651798446094</v>
      </c>
      <c r="I16" s="18">
        <f t="shared" ref="I16:I34" si="2">D16+H16</f>
        <v>-3.7193331083364853</v>
      </c>
    </row>
    <row r="17" spans="3:9" x14ac:dyDescent="0.35">
      <c r="C17" s="68">
        <v>30</v>
      </c>
      <c r="D17" s="18">
        <f t="shared" si="0"/>
        <v>8.4333186901096084</v>
      </c>
      <c r="F17" s="68">
        <v>30</v>
      </c>
      <c r="G17" s="12">
        <v>2.0505107295275793E-9</v>
      </c>
      <c r="H17" s="12">
        <f t="shared" si="1"/>
        <v>-12.152651796395583</v>
      </c>
      <c r="I17" s="18">
        <f t="shared" si="2"/>
        <v>-3.7193331062859745</v>
      </c>
    </row>
    <row r="18" spans="3:9" x14ac:dyDescent="0.35">
      <c r="C18" s="68">
        <v>40</v>
      </c>
      <c r="D18" s="18">
        <f t="shared" si="0"/>
        <v>8.4333186901096084</v>
      </c>
      <c r="F18" s="68">
        <v>40</v>
      </c>
      <c r="G18" s="12">
        <v>7.4527118344614612E-6</v>
      </c>
      <c r="H18" s="12">
        <f t="shared" si="1"/>
        <v>-12.152644345734259</v>
      </c>
      <c r="I18" s="18">
        <f t="shared" si="2"/>
        <v>-3.719325655624651</v>
      </c>
    </row>
    <row r="19" spans="3:9" x14ac:dyDescent="0.35">
      <c r="C19" s="68">
        <v>50</v>
      </c>
      <c r="D19" s="18">
        <f t="shared" si="0"/>
        <v>8.4333186901096084</v>
      </c>
      <c r="F19" s="68">
        <v>50</v>
      </c>
      <c r="G19" s="12">
        <v>1.1418674436024789E-3</v>
      </c>
      <c r="H19" s="12">
        <f t="shared" si="1"/>
        <v>-12.151509931002492</v>
      </c>
      <c r="I19" s="18">
        <f t="shared" si="2"/>
        <v>-3.7181912408928834</v>
      </c>
    </row>
    <row r="20" spans="3:9" x14ac:dyDescent="0.35">
      <c r="C20" s="68">
        <v>60</v>
      </c>
      <c r="D20" s="18">
        <f t="shared" si="0"/>
        <v>8.4333186901096084</v>
      </c>
      <c r="F20" s="68">
        <v>60</v>
      </c>
      <c r="G20" s="12">
        <v>3.0373595562479816E-2</v>
      </c>
      <c r="H20" s="12">
        <f t="shared" si="1"/>
        <v>-12.122278202883614</v>
      </c>
      <c r="I20" s="18">
        <f t="shared" si="2"/>
        <v>-3.6889595127740051</v>
      </c>
    </row>
    <row r="21" spans="3:9" x14ac:dyDescent="0.35">
      <c r="C21" s="68">
        <v>70</v>
      </c>
      <c r="D21" s="18">
        <f t="shared" si="0"/>
        <v>8.4333186901096084</v>
      </c>
      <c r="F21" s="68">
        <v>70</v>
      </c>
      <c r="G21" s="12">
        <v>0.27952126691005486</v>
      </c>
      <c r="H21" s="12">
        <f t="shared" si="1"/>
        <v>-11.873130531536038</v>
      </c>
      <c r="I21" s="18">
        <f t="shared" si="2"/>
        <v>-3.4398118414264296</v>
      </c>
    </row>
    <row r="22" spans="3:9" x14ac:dyDescent="0.35">
      <c r="C22" s="68">
        <v>80</v>
      </c>
      <c r="D22" s="18">
        <f t="shared" si="0"/>
        <v>8.4333186901096084</v>
      </c>
      <c r="F22" s="68">
        <v>80</v>
      </c>
      <c r="G22" s="12">
        <v>1.3022453387096355</v>
      </c>
      <c r="H22" s="12">
        <f t="shared" si="1"/>
        <v>-10.850406459736458</v>
      </c>
      <c r="I22" s="18">
        <f t="shared" si="2"/>
        <v>-2.4170877696268498</v>
      </c>
    </row>
    <row r="23" spans="3:9" x14ac:dyDescent="0.35">
      <c r="C23" s="68">
        <v>90</v>
      </c>
      <c r="D23" s="18">
        <f t="shared" si="0"/>
        <v>8.4333186901096084</v>
      </c>
      <c r="F23" s="68">
        <v>90</v>
      </c>
      <c r="G23" s="12">
        <v>3.8614041422311409</v>
      </c>
      <c r="H23" s="12">
        <f t="shared" si="1"/>
        <v>-8.2912476562149529</v>
      </c>
      <c r="I23" s="18">
        <f t="shared" si="2"/>
        <v>0.14207103389465559</v>
      </c>
    </row>
    <row r="24" spans="3:9" x14ac:dyDescent="0.35">
      <c r="C24" s="68">
        <v>100</v>
      </c>
      <c r="D24" s="18">
        <f t="shared" si="0"/>
        <v>8.4333186901096084</v>
      </c>
      <c r="F24" s="68">
        <v>100</v>
      </c>
      <c r="G24" s="12">
        <v>8.4333186901096084</v>
      </c>
      <c r="H24" s="12">
        <f t="shared" si="1"/>
        <v>-3.7193331083364853</v>
      </c>
      <c r="I24" s="18">
        <f t="shared" si="2"/>
        <v>4.7139855817731231</v>
      </c>
    </row>
    <row r="25" spans="3:9" x14ac:dyDescent="0.35">
      <c r="C25" s="68">
        <v>110</v>
      </c>
      <c r="D25" s="18">
        <f t="shared" si="0"/>
        <v>-1.5666813098903916</v>
      </c>
      <c r="F25" s="68">
        <v>110</v>
      </c>
      <c r="G25" s="12">
        <v>14.944704023535394</v>
      </c>
      <c r="H25" s="12">
        <f t="shared" si="1"/>
        <v>2.7920522250893001</v>
      </c>
      <c r="I25" s="18">
        <f t="shared" si="2"/>
        <v>1.2253709151989085</v>
      </c>
    </row>
    <row r="26" spans="3:9" x14ac:dyDescent="0.35">
      <c r="C26" s="68">
        <v>120</v>
      </c>
      <c r="D26" s="18">
        <f t="shared" si="0"/>
        <v>-11.566681309890392</v>
      </c>
      <c r="F26" s="68">
        <v>120</v>
      </c>
      <c r="G26" s="12">
        <v>22.941876553071737</v>
      </c>
      <c r="H26" s="12">
        <f t="shared" si="1"/>
        <v>10.789224754625643</v>
      </c>
      <c r="I26" s="18">
        <f t="shared" si="2"/>
        <v>-0.77745655526474877</v>
      </c>
    </row>
    <row r="27" spans="3:9" x14ac:dyDescent="0.35">
      <c r="C27" s="68">
        <v>130</v>
      </c>
      <c r="D27" s="18">
        <f t="shared" si="0"/>
        <v>-21.566681309890392</v>
      </c>
      <c r="F27" s="68">
        <v>130</v>
      </c>
      <c r="G27" s="12">
        <v>31.896318617624189</v>
      </c>
      <c r="H27" s="12">
        <f t="shared" si="1"/>
        <v>19.743666819178095</v>
      </c>
      <c r="I27" s="18">
        <f t="shared" si="2"/>
        <v>-1.8230144907122963</v>
      </c>
    </row>
    <row r="28" spans="3:9" x14ac:dyDescent="0.35">
      <c r="C28" s="68">
        <v>140</v>
      </c>
      <c r="D28" s="18">
        <f t="shared" si="0"/>
        <v>-31.566681309890392</v>
      </c>
      <c r="F28" s="68">
        <v>140</v>
      </c>
      <c r="G28" s="12">
        <v>41.391307729945709</v>
      </c>
      <c r="H28" s="12">
        <f t="shared" si="1"/>
        <v>29.238655931499615</v>
      </c>
      <c r="I28" s="18">
        <f t="shared" si="2"/>
        <v>-2.3280253783907767</v>
      </c>
    </row>
    <row r="29" spans="3:9" x14ac:dyDescent="0.35">
      <c r="C29" s="68">
        <v>150</v>
      </c>
      <c r="D29" s="18">
        <f t="shared" si="0"/>
        <v>-41.566681309890392</v>
      </c>
      <c r="F29" s="68">
        <v>150</v>
      </c>
      <c r="G29" s="12">
        <v>51.162154525742167</v>
      </c>
      <c r="H29" s="12">
        <f t="shared" si="1"/>
        <v>39.009502727296073</v>
      </c>
      <c r="I29" s="18">
        <f t="shared" si="2"/>
        <v>-2.5571785825943181</v>
      </c>
    </row>
    <row r="30" spans="3:9" x14ac:dyDescent="0.35">
      <c r="C30" s="68">
        <v>160</v>
      </c>
      <c r="D30" s="18">
        <f t="shared" si="0"/>
        <v>-51.566681309890392</v>
      </c>
      <c r="F30" s="68">
        <v>160</v>
      </c>
      <c r="G30" s="12">
        <v>61.063210507458166</v>
      </c>
      <c r="H30" s="12">
        <f t="shared" si="1"/>
        <v>48.910558709012072</v>
      </c>
      <c r="I30" s="18">
        <f t="shared" si="2"/>
        <v>-2.6561226008783194</v>
      </c>
    </row>
    <row r="31" spans="3:9" x14ac:dyDescent="0.35">
      <c r="C31" s="68">
        <v>170</v>
      </c>
      <c r="D31" s="18">
        <f t="shared" si="0"/>
        <v>-61.566681309890392</v>
      </c>
      <c r="F31" s="68">
        <v>170</v>
      </c>
      <c r="G31" s="12">
        <v>71.022126635338424</v>
      </c>
      <c r="H31" s="12">
        <f t="shared" si="1"/>
        <v>58.86947483689233</v>
      </c>
      <c r="I31" s="18">
        <f t="shared" si="2"/>
        <v>-2.6972064729980616</v>
      </c>
    </row>
    <row r="32" spans="3:9" x14ac:dyDescent="0.35">
      <c r="C32" s="68">
        <v>180</v>
      </c>
      <c r="D32" s="18">
        <f t="shared" si="0"/>
        <v>-71.566681309890384</v>
      </c>
      <c r="F32" s="68">
        <v>180</v>
      </c>
      <c r="G32" s="12">
        <v>81.005580151490989</v>
      </c>
      <c r="H32" s="12">
        <f t="shared" si="1"/>
        <v>68.852928353044888</v>
      </c>
      <c r="I32" s="18">
        <f t="shared" si="2"/>
        <v>-2.7137529568454966</v>
      </c>
    </row>
    <row r="33" spans="3:13" x14ac:dyDescent="0.35">
      <c r="C33" s="68">
        <v>190</v>
      </c>
      <c r="D33" s="18">
        <f t="shared" si="0"/>
        <v>-81.566681309890384</v>
      </c>
      <c r="F33" s="68">
        <v>190</v>
      </c>
      <c r="G33" s="12">
        <v>90.999070945366825</v>
      </c>
      <c r="H33" s="12">
        <f t="shared" si="1"/>
        <v>78.846419146920738</v>
      </c>
      <c r="I33" s="18">
        <f t="shared" si="2"/>
        <v>-2.7202621629696466</v>
      </c>
    </row>
    <row r="34" spans="3:13" x14ac:dyDescent="0.35">
      <c r="C34" s="69">
        <v>200</v>
      </c>
      <c r="D34" s="20">
        <f t="shared" si="0"/>
        <v>-91.566681309890384</v>
      </c>
      <c r="F34" s="69">
        <v>200</v>
      </c>
      <c r="G34" s="40">
        <v>100.99655555415116</v>
      </c>
      <c r="H34" s="40">
        <f t="shared" si="1"/>
        <v>88.843903755705071</v>
      </c>
      <c r="I34" s="20">
        <f t="shared" si="2"/>
        <v>-2.7227775541853134</v>
      </c>
    </row>
    <row r="36" spans="3:13" x14ac:dyDescent="0.35">
      <c r="C36" t="s">
        <v>106</v>
      </c>
      <c r="F36" s="2" t="s">
        <v>107</v>
      </c>
    </row>
    <row r="37" spans="3:13" ht="14.5" customHeight="1" x14ac:dyDescent="0.65">
      <c r="D37" s="3"/>
      <c r="E37" s="1"/>
      <c r="F37" s="1"/>
      <c r="G37" s="1"/>
      <c r="H37" s="1"/>
      <c r="I37" s="1"/>
      <c r="J37" s="1"/>
      <c r="K37" s="1"/>
      <c r="L37" s="1"/>
      <c r="M37" s="1"/>
    </row>
    <row r="38" spans="3:13" x14ac:dyDescent="0.35">
      <c r="D38" s="1"/>
      <c r="E38" s="1"/>
      <c r="F38" s="1"/>
      <c r="G38" s="1"/>
      <c r="H38" s="1"/>
      <c r="I38" s="1"/>
      <c r="J38" s="1"/>
      <c r="K38" s="1"/>
      <c r="L38" s="1"/>
      <c r="M38" s="1"/>
    </row>
  </sheetData>
  <mergeCells count="1">
    <mergeCell ref="D2:M3"/>
  </mergeCells>
  <hyperlinks>
    <hyperlink ref="F36" r:id="rId1" xr:uid="{58E9DB3E-8394-40B9-922A-DC7E7C37CA59}"/>
  </hyperlink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1F363-2CB0-4611-89A8-337A91FAE719}">
  <sheetPr codeName="Sheet17">
    <tabColor theme="5" tint="0.79998168889431442"/>
  </sheetPr>
  <dimension ref="C2:J137"/>
  <sheetViews>
    <sheetView topLeftCell="G101" workbookViewId="0">
      <selection activeCell="S4" sqref="S4"/>
    </sheetView>
  </sheetViews>
  <sheetFormatPr defaultRowHeight="14.5" x14ac:dyDescent="0.35"/>
  <cols>
    <col min="3" max="3" width="8.7265625" customWidth="1"/>
    <col min="4" max="4" width="10.36328125" customWidth="1"/>
    <col min="7" max="7" width="11.1796875" customWidth="1"/>
  </cols>
  <sheetData>
    <row r="2" spans="3:10" x14ac:dyDescent="0.35">
      <c r="D2" s="249" t="s">
        <v>108</v>
      </c>
      <c r="E2" s="254"/>
      <c r="F2" s="254"/>
      <c r="G2" s="254"/>
      <c r="H2" s="254"/>
      <c r="I2" s="254"/>
      <c r="J2" s="255"/>
    </row>
    <row r="3" spans="3:10" x14ac:dyDescent="0.35">
      <c r="D3" s="256"/>
      <c r="E3" s="257"/>
      <c r="F3" s="257"/>
      <c r="G3" s="257"/>
      <c r="H3" s="257"/>
      <c r="I3" s="257"/>
      <c r="J3" s="258"/>
    </row>
    <row r="5" spans="3:10" x14ac:dyDescent="0.35">
      <c r="C5" s="58" t="s">
        <v>0</v>
      </c>
      <c r="D5" s="59">
        <v>100</v>
      </c>
      <c r="E5" s="60">
        <v>100</v>
      </c>
    </row>
    <row r="6" spans="3:10" x14ac:dyDescent="0.35">
      <c r="C6" s="61" t="s">
        <v>1</v>
      </c>
      <c r="D6" s="25">
        <v>100</v>
      </c>
      <c r="E6" s="62">
        <v>100</v>
      </c>
    </row>
    <row r="7" spans="3:10" x14ac:dyDescent="0.35">
      <c r="C7" s="61" t="s">
        <v>2</v>
      </c>
      <c r="D7" s="25">
        <v>0.01</v>
      </c>
      <c r="E7" s="62">
        <v>0.01</v>
      </c>
    </row>
    <row r="8" spans="3:10" x14ac:dyDescent="0.35">
      <c r="C8" s="61" t="s">
        <v>3</v>
      </c>
      <c r="D8" s="25">
        <v>0.2</v>
      </c>
      <c r="E8" s="62">
        <v>0.2</v>
      </c>
    </row>
    <row r="9" spans="3:10" x14ac:dyDescent="0.35">
      <c r="C9" s="61" t="s">
        <v>4</v>
      </c>
      <c r="D9" s="25">
        <v>0</v>
      </c>
      <c r="E9" s="62">
        <v>0</v>
      </c>
    </row>
    <row r="10" spans="3:10" x14ac:dyDescent="0.35">
      <c r="C10" s="61" t="s">
        <v>5</v>
      </c>
      <c r="D10" s="25">
        <v>3</v>
      </c>
      <c r="E10" s="62">
        <v>3</v>
      </c>
    </row>
    <row r="11" spans="3:10" x14ac:dyDescent="0.35">
      <c r="C11" s="63" t="s">
        <v>114</v>
      </c>
      <c r="D11" s="64">
        <f>Black_Scholes_Call(D5,D6,D7,D8,D9,D10)</f>
        <v>15.075760936614984</v>
      </c>
      <c r="E11" s="65">
        <f>Black_Scholes_put(E5,E6,E7,E8,E9,E10)</f>
        <v>12.120314291465803</v>
      </c>
    </row>
    <row r="13" spans="3:10" x14ac:dyDescent="0.35">
      <c r="C13" s="55" t="s">
        <v>54</v>
      </c>
      <c r="D13" s="38"/>
      <c r="E13" s="38" t="s">
        <v>6</v>
      </c>
      <c r="F13" s="38" t="s">
        <v>7</v>
      </c>
      <c r="G13" s="39" t="s">
        <v>80</v>
      </c>
    </row>
    <row r="14" spans="3:10" x14ac:dyDescent="0.35">
      <c r="C14" s="68">
        <v>10</v>
      </c>
      <c r="D14" s="12">
        <f>MAX(C14-$D$6,0)</f>
        <v>0</v>
      </c>
      <c r="E14" s="12">
        <f>D14-$D$11</f>
        <v>-15.075760936614984</v>
      </c>
      <c r="F14" s="44">
        <f>MAX($E$6-C14,0)-$E$11</f>
        <v>77.879685708534197</v>
      </c>
      <c r="G14" s="56">
        <f>E14+F14</f>
        <v>62.803924771919213</v>
      </c>
    </row>
    <row r="15" spans="3:10" x14ac:dyDescent="0.35">
      <c r="C15" s="68">
        <v>20</v>
      </c>
      <c r="D15" s="12">
        <f t="shared" ref="D15:D33" si="0">MAX(C15-$D$6,0)</f>
        <v>0</v>
      </c>
      <c r="E15" s="12">
        <f t="shared" ref="E15:E33" si="1">D15-$D$11</f>
        <v>-15.075760936614984</v>
      </c>
      <c r="F15" s="44">
        <f t="shared" ref="F15:F33" si="2">MAX($E$6-C15,0)-$E$11</f>
        <v>67.879685708534197</v>
      </c>
      <c r="G15" s="56">
        <f t="shared" ref="G15:G33" si="3">E15+F15</f>
        <v>52.803924771919213</v>
      </c>
    </row>
    <row r="16" spans="3:10" x14ac:dyDescent="0.35">
      <c r="C16" s="68">
        <v>30</v>
      </c>
      <c r="D16" s="12">
        <f t="shared" si="0"/>
        <v>0</v>
      </c>
      <c r="E16" s="12">
        <f t="shared" si="1"/>
        <v>-15.075760936614984</v>
      </c>
      <c r="F16" s="44">
        <f t="shared" si="2"/>
        <v>57.879685708534197</v>
      </c>
      <c r="G16" s="56">
        <f t="shared" si="3"/>
        <v>42.803924771919213</v>
      </c>
    </row>
    <row r="17" spans="3:7" x14ac:dyDescent="0.35">
      <c r="C17" s="68">
        <v>40</v>
      </c>
      <c r="D17" s="12">
        <f t="shared" si="0"/>
        <v>0</v>
      </c>
      <c r="E17" s="12">
        <f t="shared" si="1"/>
        <v>-15.075760936614984</v>
      </c>
      <c r="F17" s="44">
        <f t="shared" si="2"/>
        <v>47.879685708534197</v>
      </c>
      <c r="G17" s="56">
        <f t="shared" si="3"/>
        <v>32.803924771919213</v>
      </c>
    </row>
    <row r="18" spans="3:7" x14ac:dyDescent="0.35">
      <c r="C18" s="68">
        <v>50</v>
      </c>
      <c r="D18" s="12">
        <f t="shared" si="0"/>
        <v>0</v>
      </c>
      <c r="E18" s="12">
        <f t="shared" si="1"/>
        <v>-15.075760936614984</v>
      </c>
      <c r="F18" s="44">
        <f t="shared" si="2"/>
        <v>37.879685708534197</v>
      </c>
      <c r="G18" s="56">
        <f t="shared" si="3"/>
        <v>22.803924771919213</v>
      </c>
    </row>
    <row r="19" spans="3:7" x14ac:dyDescent="0.35">
      <c r="C19" s="68">
        <v>60</v>
      </c>
      <c r="D19" s="12">
        <f t="shared" si="0"/>
        <v>0</v>
      </c>
      <c r="E19" s="12">
        <f t="shared" si="1"/>
        <v>-15.075760936614984</v>
      </c>
      <c r="F19" s="44">
        <f t="shared" si="2"/>
        <v>27.879685708534197</v>
      </c>
      <c r="G19" s="56">
        <f t="shared" si="3"/>
        <v>12.803924771919213</v>
      </c>
    </row>
    <row r="20" spans="3:7" x14ac:dyDescent="0.35">
      <c r="C20" s="68">
        <v>70</v>
      </c>
      <c r="D20" s="12">
        <f t="shared" si="0"/>
        <v>0</v>
      </c>
      <c r="E20" s="12">
        <f t="shared" si="1"/>
        <v>-15.075760936614984</v>
      </c>
      <c r="F20" s="44">
        <f t="shared" si="2"/>
        <v>17.879685708534197</v>
      </c>
      <c r="G20" s="56">
        <f t="shared" si="3"/>
        <v>2.8039247719192133</v>
      </c>
    </row>
    <row r="21" spans="3:7" x14ac:dyDescent="0.35">
      <c r="C21" s="68">
        <v>80</v>
      </c>
      <c r="D21" s="12">
        <f t="shared" si="0"/>
        <v>0</v>
      </c>
      <c r="E21" s="12">
        <f t="shared" si="1"/>
        <v>-15.075760936614984</v>
      </c>
      <c r="F21" s="44">
        <f t="shared" si="2"/>
        <v>7.8796857085341969</v>
      </c>
      <c r="G21" s="56">
        <f t="shared" si="3"/>
        <v>-7.1960752280807867</v>
      </c>
    </row>
    <row r="22" spans="3:7" x14ac:dyDescent="0.35">
      <c r="C22" s="68">
        <v>90</v>
      </c>
      <c r="D22" s="12">
        <f t="shared" si="0"/>
        <v>0</v>
      </c>
      <c r="E22" s="12">
        <f t="shared" si="1"/>
        <v>-15.075760936614984</v>
      </c>
      <c r="F22" s="44">
        <f t="shared" si="2"/>
        <v>-2.1203142914658031</v>
      </c>
      <c r="G22" s="56">
        <f t="shared" si="3"/>
        <v>-17.196075228080787</v>
      </c>
    </row>
    <row r="23" spans="3:7" x14ac:dyDescent="0.35">
      <c r="C23" s="68">
        <v>100</v>
      </c>
      <c r="D23" s="12">
        <f t="shared" si="0"/>
        <v>0</v>
      </c>
      <c r="E23" s="12">
        <f t="shared" si="1"/>
        <v>-15.075760936614984</v>
      </c>
      <c r="F23" s="44">
        <f t="shared" si="2"/>
        <v>-12.120314291465803</v>
      </c>
      <c r="G23" s="56">
        <f t="shared" si="3"/>
        <v>-27.196075228080787</v>
      </c>
    </row>
    <row r="24" spans="3:7" x14ac:dyDescent="0.35">
      <c r="C24" s="68">
        <v>110</v>
      </c>
      <c r="D24" s="12">
        <f t="shared" si="0"/>
        <v>10</v>
      </c>
      <c r="E24" s="12">
        <f t="shared" si="1"/>
        <v>-5.0757609366149836</v>
      </c>
      <c r="F24" s="44">
        <f t="shared" si="2"/>
        <v>-12.120314291465803</v>
      </c>
      <c r="G24" s="56">
        <f t="shared" si="3"/>
        <v>-17.196075228080787</v>
      </c>
    </row>
    <row r="25" spans="3:7" x14ac:dyDescent="0.35">
      <c r="C25" s="68">
        <v>120</v>
      </c>
      <c r="D25" s="12">
        <f t="shared" si="0"/>
        <v>20</v>
      </c>
      <c r="E25" s="12">
        <f t="shared" si="1"/>
        <v>4.9242390633850164</v>
      </c>
      <c r="F25" s="44">
        <f t="shared" si="2"/>
        <v>-12.120314291465803</v>
      </c>
      <c r="G25" s="56">
        <f t="shared" si="3"/>
        <v>-7.1960752280807867</v>
      </c>
    </row>
    <row r="26" spans="3:7" x14ac:dyDescent="0.35">
      <c r="C26" s="68">
        <v>130</v>
      </c>
      <c r="D26" s="12">
        <f t="shared" si="0"/>
        <v>30</v>
      </c>
      <c r="E26" s="12">
        <f t="shared" si="1"/>
        <v>14.924239063385016</v>
      </c>
      <c r="F26" s="44">
        <f t="shared" si="2"/>
        <v>-12.120314291465803</v>
      </c>
      <c r="G26" s="56">
        <f t="shared" si="3"/>
        <v>2.8039247719192133</v>
      </c>
    </row>
    <row r="27" spans="3:7" x14ac:dyDescent="0.35">
      <c r="C27" s="68">
        <v>140</v>
      </c>
      <c r="D27" s="12">
        <f t="shared" si="0"/>
        <v>40</v>
      </c>
      <c r="E27" s="12">
        <f t="shared" si="1"/>
        <v>24.924239063385016</v>
      </c>
      <c r="F27" s="44">
        <f t="shared" si="2"/>
        <v>-12.120314291465803</v>
      </c>
      <c r="G27" s="56">
        <f t="shared" si="3"/>
        <v>12.803924771919213</v>
      </c>
    </row>
    <row r="28" spans="3:7" x14ac:dyDescent="0.35">
      <c r="C28" s="68">
        <v>150</v>
      </c>
      <c r="D28" s="12">
        <f t="shared" si="0"/>
        <v>50</v>
      </c>
      <c r="E28" s="12">
        <f t="shared" si="1"/>
        <v>34.924239063385016</v>
      </c>
      <c r="F28" s="44">
        <f t="shared" si="2"/>
        <v>-12.120314291465803</v>
      </c>
      <c r="G28" s="56">
        <f t="shared" si="3"/>
        <v>22.803924771919213</v>
      </c>
    </row>
    <row r="29" spans="3:7" x14ac:dyDescent="0.35">
      <c r="C29" s="68">
        <v>160</v>
      </c>
      <c r="D29" s="12">
        <f t="shared" si="0"/>
        <v>60</v>
      </c>
      <c r="E29" s="12">
        <f t="shared" si="1"/>
        <v>44.924239063385016</v>
      </c>
      <c r="F29" s="44">
        <f t="shared" si="2"/>
        <v>-12.120314291465803</v>
      </c>
      <c r="G29" s="56">
        <f t="shared" si="3"/>
        <v>32.803924771919213</v>
      </c>
    </row>
    <row r="30" spans="3:7" x14ac:dyDescent="0.35">
      <c r="C30" s="68">
        <v>170</v>
      </c>
      <c r="D30" s="12">
        <f t="shared" si="0"/>
        <v>70</v>
      </c>
      <c r="E30" s="12">
        <f t="shared" si="1"/>
        <v>54.924239063385016</v>
      </c>
      <c r="F30" s="44">
        <f t="shared" si="2"/>
        <v>-12.120314291465803</v>
      </c>
      <c r="G30" s="56">
        <f t="shared" si="3"/>
        <v>42.803924771919213</v>
      </c>
    </row>
    <row r="31" spans="3:7" x14ac:dyDescent="0.35">
      <c r="C31" s="68">
        <v>180</v>
      </c>
      <c r="D31" s="12">
        <f t="shared" si="0"/>
        <v>80</v>
      </c>
      <c r="E31" s="12">
        <f t="shared" si="1"/>
        <v>64.924239063385016</v>
      </c>
      <c r="F31" s="44">
        <f t="shared" si="2"/>
        <v>-12.120314291465803</v>
      </c>
      <c r="G31" s="56">
        <f t="shared" si="3"/>
        <v>52.803924771919213</v>
      </c>
    </row>
    <row r="32" spans="3:7" x14ac:dyDescent="0.35">
      <c r="C32" s="68">
        <v>190</v>
      </c>
      <c r="D32" s="12">
        <f t="shared" si="0"/>
        <v>90</v>
      </c>
      <c r="E32" s="12">
        <f t="shared" si="1"/>
        <v>74.924239063385016</v>
      </c>
      <c r="F32" s="44">
        <f t="shared" si="2"/>
        <v>-12.120314291465803</v>
      </c>
      <c r="G32" s="56">
        <f t="shared" si="3"/>
        <v>62.803924771919213</v>
      </c>
    </row>
    <row r="33" spans="3:10" x14ac:dyDescent="0.35">
      <c r="C33" s="69">
        <v>200</v>
      </c>
      <c r="D33" s="40">
        <f t="shared" si="0"/>
        <v>100</v>
      </c>
      <c r="E33" s="40">
        <f t="shared" si="1"/>
        <v>84.924239063385016</v>
      </c>
      <c r="F33" s="45">
        <f t="shared" si="2"/>
        <v>-12.120314291465803</v>
      </c>
      <c r="G33" s="57">
        <f t="shared" si="3"/>
        <v>72.803924771919213</v>
      </c>
    </row>
    <row r="36" spans="3:10" x14ac:dyDescent="0.35">
      <c r="D36" s="249" t="s">
        <v>109</v>
      </c>
      <c r="E36" s="254"/>
      <c r="F36" s="254"/>
      <c r="G36" s="254"/>
      <c r="H36" s="254"/>
      <c r="I36" s="254"/>
      <c r="J36" s="255"/>
    </row>
    <row r="37" spans="3:10" x14ac:dyDescent="0.35">
      <c r="D37" s="256"/>
      <c r="E37" s="257"/>
      <c r="F37" s="257"/>
      <c r="G37" s="257"/>
      <c r="H37" s="257"/>
      <c r="I37" s="257"/>
      <c r="J37" s="258"/>
    </row>
    <row r="39" spans="3:10" x14ac:dyDescent="0.35">
      <c r="C39" s="58"/>
      <c r="D39" s="66" t="s">
        <v>6</v>
      </c>
      <c r="E39" s="67" t="s">
        <v>7</v>
      </c>
    </row>
    <row r="40" spans="3:10" x14ac:dyDescent="0.35">
      <c r="C40" s="61" t="s">
        <v>0</v>
      </c>
      <c r="D40" s="25">
        <v>100</v>
      </c>
      <c r="E40" s="62">
        <v>100</v>
      </c>
    </row>
    <row r="41" spans="3:10" x14ac:dyDescent="0.35">
      <c r="C41" s="61" t="s">
        <v>1</v>
      </c>
      <c r="D41" s="25">
        <v>100</v>
      </c>
      <c r="E41" s="62">
        <v>100</v>
      </c>
    </row>
    <row r="42" spans="3:10" x14ac:dyDescent="0.35">
      <c r="C42" s="61" t="s">
        <v>2</v>
      </c>
      <c r="D42" s="25">
        <v>0.01</v>
      </c>
      <c r="E42" s="62">
        <v>0.01</v>
      </c>
    </row>
    <row r="43" spans="3:10" x14ac:dyDescent="0.35">
      <c r="C43" s="61" t="s">
        <v>3</v>
      </c>
      <c r="D43" s="25">
        <v>0.2</v>
      </c>
      <c r="E43" s="62">
        <v>0.2</v>
      </c>
    </row>
    <row r="44" spans="3:10" x14ac:dyDescent="0.35">
      <c r="C44" s="61" t="s">
        <v>4</v>
      </c>
      <c r="D44" s="25">
        <v>0</v>
      </c>
      <c r="E44" s="62">
        <v>0</v>
      </c>
    </row>
    <row r="45" spans="3:10" x14ac:dyDescent="0.35">
      <c r="C45" s="61" t="s">
        <v>5</v>
      </c>
      <c r="D45" s="25">
        <v>3</v>
      </c>
      <c r="E45" s="62">
        <v>3</v>
      </c>
    </row>
    <row r="46" spans="3:10" x14ac:dyDescent="0.35">
      <c r="C46" s="63"/>
      <c r="D46" s="64">
        <f>Black_Scholes_Call(D40,D41,D42,D43,D44,D45)</f>
        <v>15.075760936614984</v>
      </c>
      <c r="E46" s="65">
        <f>Black_Scholes_put(E40,E41,E42,E43,E44,E45)</f>
        <v>12.120314291465803</v>
      </c>
    </row>
    <row r="48" spans="3:10" x14ac:dyDescent="0.35">
      <c r="C48" s="55" t="s">
        <v>54</v>
      </c>
      <c r="D48" s="38"/>
      <c r="E48" s="38" t="s">
        <v>6</v>
      </c>
      <c r="F48" s="38" t="s">
        <v>111</v>
      </c>
      <c r="G48" s="39" t="s">
        <v>80</v>
      </c>
    </row>
    <row r="49" spans="3:7" x14ac:dyDescent="0.35">
      <c r="C49" s="17">
        <v>10</v>
      </c>
      <c r="D49" s="12">
        <f>MAX(C49-$D$6,0)</f>
        <v>0</v>
      </c>
      <c r="E49" s="12">
        <f>D49-$D$46</f>
        <v>-15.075760936614984</v>
      </c>
      <c r="F49" s="44">
        <f>2*MAX($E$41-C49,0)-$E$46</f>
        <v>167.8796857085342</v>
      </c>
      <c r="G49" s="56">
        <f>E49+F49</f>
        <v>152.80392477191921</v>
      </c>
    </row>
    <row r="50" spans="3:7" x14ac:dyDescent="0.35">
      <c r="C50" s="17">
        <v>20</v>
      </c>
      <c r="D50" s="12">
        <f t="shared" ref="D50:D68" si="4">MAX(C50-$D$6,0)</f>
        <v>0</v>
      </c>
      <c r="E50" s="12">
        <f t="shared" ref="E50:E68" si="5">D50-$D$46</f>
        <v>-15.075760936614984</v>
      </c>
      <c r="F50" s="44">
        <f t="shared" ref="F50:F68" si="6">2*MAX($E$41-C50,0)-$E$46</f>
        <v>147.8796857085342</v>
      </c>
      <c r="G50" s="56">
        <f t="shared" ref="G50:G68" si="7">E50+F50</f>
        <v>132.80392477191921</v>
      </c>
    </row>
    <row r="51" spans="3:7" x14ac:dyDescent="0.35">
      <c r="C51" s="17">
        <v>30</v>
      </c>
      <c r="D51" s="12">
        <f t="shared" si="4"/>
        <v>0</v>
      </c>
      <c r="E51" s="12">
        <f t="shared" si="5"/>
        <v>-15.075760936614984</v>
      </c>
      <c r="F51" s="44">
        <f t="shared" si="6"/>
        <v>127.8796857085342</v>
      </c>
      <c r="G51" s="56">
        <f t="shared" si="7"/>
        <v>112.80392477191921</v>
      </c>
    </row>
    <row r="52" spans="3:7" x14ac:dyDescent="0.35">
      <c r="C52" s="17">
        <v>40</v>
      </c>
      <c r="D52" s="12">
        <f t="shared" si="4"/>
        <v>0</v>
      </c>
      <c r="E52" s="12">
        <f t="shared" si="5"/>
        <v>-15.075760936614984</v>
      </c>
      <c r="F52" s="44">
        <f t="shared" si="6"/>
        <v>107.8796857085342</v>
      </c>
      <c r="G52" s="56">
        <f t="shared" si="7"/>
        <v>92.803924771919213</v>
      </c>
    </row>
    <row r="53" spans="3:7" x14ac:dyDescent="0.35">
      <c r="C53" s="17">
        <v>50</v>
      </c>
      <c r="D53" s="12">
        <f t="shared" si="4"/>
        <v>0</v>
      </c>
      <c r="E53" s="12">
        <f t="shared" si="5"/>
        <v>-15.075760936614984</v>
      </c>
      <c r="F53" s="44">
        <f t="shared" si="6"/>
        <v>87.879685708534197</v>
      </c>
      <c r="G53" s="56">
        <f t="shared" si="7"/>
        <v>72.803924771919213</v>
      </c>
    </row>
    <row r="54" spans="3:7" x14ac:dyDescent="0.35">
      <c r="C54" s="17">
        <v>60</v>
      </c>
      <c r="D54" s="12">
        <f t="shared" si="4"/>
        <v>0</v>
      </c>
      <c r="E54" s="12">
        <f t="shared" si="5"/>
        <v>-15.075760936614984</v>
      </c>
      <c r="F54" s="44">
        <f t="shared" si="6"/>
        <v>67.879685708534197</v>
      </c>
      <c r="G54" s="56">
        <f t="shared" si="7"/>
        <v>52.803924771919213</v>
      </c>
    </row>
    <row r="55" spans="3:7" x14ac:dyDescent="0.35">
      <c r="C55" s="17">
        <v>70</v>
      </c>
      <c r="D55" s="12">
        <f t="shared" si="4"/>
        <v>0</v>
      </c>
      <c r="E55" s="12">
        <f t="shared" si="5"/>
        <v>-15.075760936614984</v>
      </c>
      <c r="F55" s="44">
        <f t="shared" si="6"/>
        <v>47.879685708534197</v>
      </c>
      <c r="G55" s="56">
        <f t="shared" si="7"/>
        <v>32.803924771919213</v>
      </c>
    </row>
    <row r="56" spans="3:7" x14ac:dyDescent="0.35">
      <c r="C56" s="17">
        <v>80</v>
      </c>
      <c r="D56" s="12">
        <f t="shared" si="4"/>
        <v>0</v>
      </c>
      <c r="E56" s="12">
        <f t="shared" si="5"/>
        <v>-15.075760936614984</v>
      </c>
      <c r="F56" s="44">
        <f t="shared" si="6"/>
        <v>27.879685708534197</v>
      </c>
      <c r="G56" s="56">
        <f t="shared" si="7"/>
        <v>12.803924771919213</v>
      </c>
    </row>
    <row r="57" spans="3:7" x14ac:dyDescent="0.35">
      <c r="C57" s="17">
        <v>90</v>
      </c>
      <c r="D57" s="12">
        <f t="shared" si="4"/>
        <v>0</v>
      </c>
      <c r="E57" s="12">
        <f t="shared" si="5"/>
        <v>-15.075760936614984</v>
      </c>
      <c r="F57" s="44">
        <f t="shared" si="6"/>
        <v>7.8796857085341969</v>
      </c>
      <c r="G57" s="56">
        <f t="shared" si="7"/>
        <v>-7.1960752280807867</v>
      </c>
    </row>
    <row r="58" spans="3:7" x14ac:dyDescent="0.35">
      <c r="C58" s="17">
        <v>100</v>
      </c>
      <c r="D58" s="12">
        <f t="shared" si="4"/>
        <v>0</v>
      </c>
      <c r="E58" s="12">
        <f t="shared" si="5"/>
        <v>-15.075760936614984</v>
      </c>
      <c r="F58" s="44">
        <f t="shared" si="6"/>
        <v>-12.120314291465803</v>
      </c>
      <c r="G58" s="56">
        <f t="shared" si="7"/>
        <v>-27.196075228080787</v>
      </c>
    </row>
    <row r="59" spans="3:7" x14ac:dyDescent="0.35">
      <c r="C59" s="17">
        <v>110</v>
      </c>
      <c r="D59" s="12">
        <f t="shared" si="4"/>
        <v>10</v>
      </c>
      <c r="E59" s="12">
        <f t="shared" si="5"/>
        <v>-5.0757609366149836</v>
      </c>
      <c r="F59" s="44">
        <f t="shared" si="6"/>
        <v>-12.120314291465803</v>
      </c>
      <c r="G59" s="56">
        <f t="shared" si="7"/>
        <v>-17.196075228080787</v>
      </c>
    </row>
    <row r="60" spans="3:7" x14ac:dyDescent="0.35">
      <c r="C60" s="17">
        <v>120</v>
      </c>
      <c r="D60" s="12">
        <f t="shared" si="4"/>
        <v>20</v>
      </c>
      <c r="E60" s="12">
        <f t="shared" si="5"/>
        <v>4.9242390633850164</v>
      </c>
      <c r="F60" s="44">
        <f t="shared" si="6"/>
        <v>-12.120314291465803</v>
      </c>
      <c r="G60" s="56">
        <f t="shared" si="7"/>
        <v>-7.1960752280807867</v>
      </c>
    </row>
    <row r="61" spans="3:7" x14ac:dyDescent="0.35">
      <c r="C61" s="17">
        <v>130</v>
      </c>
      <c r="D61" s="12">
        <f t="shared" si="4"/>
        <v>30</v>
      </c>
      <c r="E61" s="12">
        <f t="shared" si="5"/>
        <v>14.924239063385016</v>
      </c>
      <c r="F61" s="44">
        <f t="shared" si="6"/>
        <v>-12.120314291465803</v>
      </c>
      <c r="G61" s="56">
        <f t="shared" si="7"/>
        <v>2.8039247719192133</v>
      </c>
    </row>
    <row r="62" spans="3:7" x14ac:dyDescent="0.35">
      <c r="C62" s="17">
        <v>140</v>
      </c>
      <c r="D62" s="12">
        <f t="shared" si="4"/>
        <v>40</v>
      </c>
      <c r="E62" s="12">
        <f t="shared" si="5"/>
        <v>24.924239063385016</v>
      </c>
      <c r="F62" s="44">
        <f t="shared" si="6"/>
        <v>-12.120314291465803</v>
      </c>
      <c r="G62" s="56">
        <f t="shared" si="7"/>
        <v>12.803924771919213</v>
      </c>
    </row>
    <row r="63" spans="3:7" x14ac:dyDescent="0.35">
      <c r="C63" s="17">
        <v>150</v>
      </c>
      <c r="D63" s="12">
        <f t="shared" si="4"/>
        <v>50</v>
      </c>
      <c r="E63" s="12">
        <f t="shared" si="5"/>
        <v>34.924239063385016</v>
      </c>
      <c r="F63" s="44">
        <f t="shared" si="6"/>
        <v>-12.120314291465803</v>
      </c>
      <c r="G63" s="56">
        <f t="shared" si="7"/>
        <v>22.803924771919213</v>
      </c>
    </row>
    <row r="64" spans="3:7" x14ac:dyDescent="0.35">
      <c r="C64" s="17">
        <v>160</v>
      </c>
      <c r="D64" s="12">
        <f t="shared" si="4"/>
        <v>60</v>
      </c>
      <c r="E64" s="12">
        <f t="shared" si="5"/>
        <v>44.924239063385016</v>
      </c>
      <c r="F64" s="44">
        <f t="shared" si="6"/>
        <v>-12.120314291465803</v>
      </c>
      <c r="G64" s="56">
        <f t="shared" si="7"/>
        <v>32.803924771919213</v>
      </c>
    </row>
    <row r="65" spans="3:10" x14ac:dyDescent="0.35">
      <c r="C65" s="17">
        <v>170</v>
      </c>
      <c r="D65" s="12">
        <f t="shared" si="4"/>
        <v>70</v>
      </c>
      <c r="E65" s="12">
        <f t="shared" si="5"/>
        <v>54.924239063385016</v>
      </c>
      <c r="F65" s="44">
        <f t="shared" si="6"/>
        <v>-12.120314291465803</v>
      </c>
      <c r="G65" s="56">
        <f t="shared" si="7"/>
        <v>42.803924771919213</v>
      </c>
    </row>
    <row r="66" spans="3:10" x14ac:dyDescent="0.35">
      <c r="C66" s="17">
        <v>180</v>
      </c>
      <c r="D66" s="12">
        <f t="shared" si="4"/>
        <v>80</v>
      </c>
      <c r="E66" s="12">
        <f t="shared" si="5"/>
        <v>64.924239063385016</v>
      </c>
      <c r="F66" s="44">
        <f t="shared" si="6"/>
        <v>-12.120314291465803</v>
      </c>
      <c r="G66" s="56">
        <f t="shared" si="7"/>
        <v>52.803924771919213</v>
      </c>
    </row>
    <row r="67" spans="3:10" x14ac:dyDescent="0.35">
      <c r="C67" s="17">
        <v>190</v>
      </c>
      <c r="D67" s="12">
        <f t="shared" si="4"/>
        <v>90</v>
      </c>
      <c r="E67" s="12">
        <f t="shared" si="5"/>
        <v>74.924239063385016</v>
      </c>
      <c r="F67" s="44">
        <f t="shared" si="6"/>
        <v>-12.120314291465803</v>
      </c>
      <c r="G67" s="56">
        <f t="shared" si="7"/>
        <v>62.803924771919213</v>
      </c>
    </row>
    <row r="68" spans="3:10" x14ac:dyDescent="0.35">
      <c r="C68" s="19">
        <v>200</v>
      </c>
      <c r="D68" s="40">
        <f t="shared" si="4"/>
        <v>100</v>
      </c>
      <c r="E68" s="40">
        <f t="shared" si="5"/>
        <v>84.924239063385016</v>
      </c>
      <c r="F68" s="45">
        <f t="shared" si="6"/>
        <v>-12.120314291465803</v>
      </c>
      <c r="G68" s="57">
        <f t="shared" si="7"/>
        <v>72.803924771919213</v>
      </c>
    </row>
    <row r="71" spans="3:10" x14ac:dyDescent="0.35">
      <c r="D71" s="249" t="s">
        <v>110</v>
      </c>
      <c r="E71" s="254"/>
      <c r="F71" s="254"/>
      <c r="G71" s="254"/>
      <c r="H71" s="254"/>
      <c r="I71" s="254"/>
      <c r="J71" s="255"/>
    </row>
    <row r="72" spans="3:10" x14ac:dyDescent="0.35">
      <c r="D72" s="256"/>
      <c r="E72" s="257"/>
      <c r="F72" s="257"/>
      <c r="G72" s="257"/>
      <c r="H72" s="257"/>
      <c r="I72" s="257"/>
      <c r="J72" s="258"/>
    </row>
    <row r="74" spans="3:10" x14ac:dyDescent="0.35">
      <c r="C74" s="58"/>
      <c r="D74" s="66" t="s">
        <v>6</v>
      </c>
      <c r="E74" s="67" t="s">
        <v>7</v>
      </c>
    </row>
    <row r="75" spans="3:10" x14ac:dyDescent="0.35">
      <c r="C75" s="61" t="s">
        <v>0</v>
      </c>
      <c r="D75" s="25">
        <v>100</v>
      </c>
      <c r="E75" s="62">
        <v>100</v>
      </c>
    </row>
    <row r="76" spans="3:10" x14ac:dyDescent="0.35">
      <c r="C76" s="61" t="s">
        <v>1</v>
      </c>
      <c r="D76" s="25">
        <v>100</v>
      </c>
      <c r="E76" s="62">
        <v>100</v>
      </c>
    </row>
    <row r="77" spans="3:10" x14ac:dyDescent="0.35">
      <c r="C77" s="61" t="s">
        <v>2</v>
      </c>
      <c r="D77" s="25">
        <v>0.01</v>
      </c>
      <c r="E77" s="62">
        <v>0.01</v>
      </c>
    </row>
    <row r="78" spans="3:10" x14ac:dyDescent="0.35">
      <c r="C78" s="61" t="s">
        <v>3</v>
      </c>
      <c r="D78" s="25">
        <v>0.2</v>
      </c>
      <c r="E78" s="62">
        <v>0.2</v>
      </c>
    </row>
    <row r="79" spans="3:10" x14ac:dyDescent="0.35">
      <c r="C79" s="61" t="s">
        <v>4</v>
      </c>
      <c r="D79" s="25">
        <v>0</v>
      </c>
      <c r="E79" s="62">
        <v>0</v>
      </c>
    </row>
    <row r="80" spans="3:10" x14ac:dyDescent="0.35">
      <c r="C80" s="61" t="s">
        <v>5</v>
      </c>
      <c r="D80" s="25">
        <v>3</v>
      </c>
      <c r="E80" s="62">
        <v>3</v>
      </c>
    </row>
    <row r="81" spans="3:7" x14ac:dyDescent="0.35">
      <c r="C81" s="63"/>
      <c r="D81" s="64">
        <f>Black_Scholes_Call(D75,D76,D77,D78,D79,D80)</f>
        <v>15.075760936614984</v>
      </c>
      <c r="E81" s="65">
        <f>Black_Scholes_put(E75,E76,E77,E78,E79,E80)</f>
        <v>12.120314291465803</v>
      </c>
    </row>
    <row r="83" spans="3:7" x14ac:dyDescent="0.35">
      <c r="D83" s="55" t="s">
        <v>54</v>
      </c>
      <c r="E83" s="38" t="s">
        <v>113</v>
      </c>
      <c r="F83" s="38" t="s">
        <v>7</v>
      </c>
      <c r="G83" s="39" t="s">
        <v>80</v>
      </c>
    </row>
    <row r="84" spans="3:7" x14ac:dyDescent="0.35">
      <c r="D84" s="17">
        <v>10</v>
      </c>
      <c r="E84" s="12">
        <f>2*MAX(D84-$D$76,0)-$D$81</f>
        <v>-15.075760936614984</v>
      </c>
      <c r="F84" s="44">
        <f>MAX($E$76-D84,0)-$E$11</f>
        <v>77.879685708534197</v>
      </c>
      <c r="G84" s="56">
        <f>E84+F84</f>
        <v>62.803924771919213</v>
      </c>
    </row>
    <row r="85" spans="3:7" x14ac:dyDescent="0.35">
      <c r="D85" s="17">
        <v>20</v>
      </c>
      <c r="E85" s="12">
        <f t="shared" ref="E85:E103" si="8">2*MAX(D85-$D$76,0)-$D$81</f>
        <v>-15.075760936614984</v>
      </c>
      <c r="F85" s="44">
        <f t="shared" ref="F85:F103" si="9">MAX($E$76-D85,0)-$E$11</f>
        <v>67.879685708534197</v>
      </c>
      <c r="G85" s="56">
        <f t="shared" ref="G85:G103" si="10">E85+F85</f>
        <v>52.803924771919213</v>
      </c>
    </row>
    <row r="86" spans="3:7" x14ac:dyDescent="0.35">
      <c r="D86" s="17">
        <v>30</v>
      </c>
      <c r="E86" s="12">
        <f t="shared" si="8"/>
        <v>-15.075760936614984</v>
      </c>
      <c r="F86" s="44">
        <f t="shared" si="9"/>
        <v>57.879685708534197</v>
      </c>
      <c r="G86" s="56">
        <f t="shared" si="10"/>
        <v>42.803924771919213</v>
      </c>
    </row>
    <row r="87" spans="3:7" x14ac:dyDescent="0.35">
      <c r="D87" s="17">
        <v>40</v>
      </c>
      <c r="E87" s="12">
        <f t="shared" si="8"/>
        <v>-15.075760936614984</v>
      </c>
      <c r="F87" s="44">
        <f t="shared" si="9"/>
        <v>47.879685708534197</v>
      </c>
      <c r="G87" s="56">
        <f t="shared" si="10"/>
        <v>32.803924771919213</v>
      </c>
    </row>
    <row r="88" spans="3:7" x14ac:dyDescent="0.35">
      <c r="D88" s="17">
        <v>50</v>
      </c>
      <c r="E88" s="12">
        <f t="shared" si="8"/>
        <v>-15.075760936614984</v>
      </c>
      <c r="F88" s="44">
        <f t="shared" si="9"/>
        <v>37.879685708534197</v>
      </c>
      <c r="G88" s="56">
        <f t="shared" si="10"/>
        <v>22.803924771919213</v>
      </c>
    </row>
    <row r="89" spans="3:7" x14ac:dyDescent="0.35">
      <c r="D89" s="17">
        <v>60</v>
      </c>
      <c r="E89" s="12">
        <f t="shared" si="8"/>
        <v>-15.075760936614984</v>
      </c>
      <c r="F89" s="44">
        <f t="shared" si="9"/>
        <v>27.879685708534197</v>
      </c>
      <c r="G89" s="56">
        <f t="shared" si="10"/>
        <v>12.803924771919213</v>
      </c>
    </row>
    <row r="90" spans="3:7" x14ac:dyDescent="0.35">
      <c r="D90" s="17">
        <v>70</v>
      </c>
      <c r="E90" s="12">
        <f t="shared" si="8"/>
        <v>-15.075760936614984</v>
      </c>
      <c r="F90" s="44">
        <f t="shared" si="9"/>
        <v>17.879685708534197</v>
      </c>
      <c r="G90" s="56">
        <f t="shared" si="10"/>
        <v>2.8039247719192133</v>
      </c>
    </row>
    <row r="91" spans="3:7" x14ac:dyDescent="0.35">
      <c r="D91" s="17">
        <v>80</v>
      </c>
      <c r="E91" s="12">
        <f t="shared" si="8"/>
        <v>-15.075760936614984</v>
      </c>
      <c r="F91" s="44">
        <f t="shared" si="9"/>
        <v>7.8796857085341969</v>
      </c>
      <c r="G91" s="56">
        <f t="shared" si="10"/>
        <v>-7.1960752280807867</v>
      </c>
    </row>
    <row r="92" spans="3:7" x14ac:dyDescent="0.35">
      <c r="D92" s="17">
        <v>90</v>
      </c>
      <c r="E92" s="12">
        <f t="shared" si="8"/>
        <v>-15.075760936614984</v>
      </c>
      <c r="F92" s="44">
        <f t="shared" si="9"/>
        <v>-2.1203142914658031</v>
      </c>
      <c r="G92" s="56">
        <f t="shared" si="10"/>
        <v>-17.196075228080787</v>
      </c>
    </row>
    <row r="93" spans="3:7" x14ac:dyDescent="0.35">
      <c r="D93" s="17">
        <v>100</v>
      </c>
      <c r="E93" s="12">
        <f t="shared" si="8"/>
        <v>-15.075760936614984</v>
      </c>
      <c r="F93" s="44">
        <f t="shared" si="9"/>
        <v>-12.120314291465803</v>
      </c>
      <c r="G93" s="56">
        <f t="shared" si="10"/>
        <v>-27.196075228080787</v>
      </c>
    </row>
    <row r="94" spans="3:7" x14ac:dyDescent="0.35">
      <c r="D94" s="17">
        <v>110</v>
      </c>
      <c r="E94" s="12">
        <f t="shared" si="8"/>
        <v>4.9242390633850164</v>
      </c>
      <c r="F94" s="44">
        <f t="shared" si="9"/>
        <v>-12.120314291465803</v>
      </c>
      <c r="G94" s="56">
        <f t="shared" si="10"/>
        <v>-7.1960752280807867</v>
      </c>
    </row>
    <row r="95" spans="3:7" x14ac:dyDescent="0.35">
      <c r="D95" s="17">
        <v>120</v>
      </c>
      <c r="E95" s="12">
        <f t="shared" si="8"/>
        <v>24.924239063385016</v>
      </c>
      <c r="F95" s="44">
        <f t="shared" si="9"/>
        <v>-12.120314291465803</v>
      </c>
      <c r="G95" s="56">
        <f t="shared" si="10"/>
        <v>12.803924771919213</v>
      </c>
    </row>
    <row r="96" spans="3:7" x14ac:dyDescent="0.35">
      <c r="D96" s="17">
        <v>130</v>
      </c>
      <c r="E96" s="12">
        <f t="shared" si="8"/>
        <v>44.924239063385016</v>
      </c>
      <c r="F96" s="44">
        <f t="shared" si="9"/>
        <v>-12.120314291465803</v>
      </c>
      <c r="G96" s="56">
        <f t="shared" si="10"/>
        <v>32.803924771919213</v>
      </c>
    </row>
    <row r="97" spans="3:10" x14ac:dyDescent="0.35">
      <c r="D97" s="17">
        <v>140</v>
      </c>
      <c r="E97" s="12">
        <f t="shared" si="8"/>
        <v>64.924239063385016</v>
      </c>
      <c r="F97" s="44">
        <f t="shared" si="9"/>
        <v>-12.120314291465803</v>
      </c>
      <c r="G97" s="56">
        <f t="shared" si="10"/>
        <v>52.803924771919213</v>
      </c>
    </row>
    <row r="98" spans="3:10" x14ac:dyDescent="0.35">
      <c r="D98" s="17">
        <v>150</v>
      </c>
      <c r="E98" s="12">
        <f t="shared" si="8"/>
        <v>84.924239063385016</v>
      </c>
      <c r="F98" s="44">
        <f t="shared" si="9"/>
        <v>-12.120314291465803</v>
      </c>
      <c r="G98" s="56">
        <f t="shared" si="10"/>
        <v>72.803924771919213</v>
      </c>
    </row>
    <row r="99" spans="3:10" x14ac:dyDescent="0.35">
      <c r="D99" s="17">
        <v>160</v>
      </c>
      <c r="E99" s="12">
        <f t="shared" si="8"/>
        <v>104.92423906338502</v>
      </c>
      <c r="F99" s="44">
        <f t="shared" si="9"/>
        <v>-12.120314291465803</v>
      </c>
      <c r="G99" s="56">
        <f t="shared" si="10"/>
        <v>92.803924771919213</v>
      </c>
    </row>
    <row r="100" spans="3:10" x14ac:dyDescent="0.35">
      <c r="D100" s="17">
        <v>170</v>
      </c>
      <c r="E100" s="12">
        <f t="shared" si="8"/>
        <v>124.92423906338502</v>
      </c>
      <c r="F100" s="44">
        <f t="shared" si="9"/>
        <v>-12.120314291465803</v>
      </c>
      <c r="G100" s="56">
        <f t="shared" si="10"/>
        <v>112.80392477191921</v>
      </c>
    </row>
    <row r="101" spans="3:10" x14ac:dyDescent="0.35">
      <c r="D101" s="17">
        <v>180</v>
      </c>
      <c r="E101" s="12">
        <f t="shared" si="8"/>
        <v>144.92423906338502</v>
      </c>
      <c r="F101" s="44">
        <f t="shared" si="9"/>
        <v>-12.120314291465803</v>
      </c>
      <c r="G101" s="56">
        <f t="shared" si="10"/>
        <v>132.80392477191921</v>
      </c>
    </row>
    <row r="102" spans="3:10" x14ac:dyDescent="0.35">
      <c r="D102" s="17">
        <v>190</v>
      </c>
      <c r="E102" s="12">
        <f t="shared" si="8"/>
        <v>164.92423906338502</v>
      </c>
      <c r="F102" s="44">
        <f t="shared" si="9"/>
        <v>-12.120314291465803</v>
      </c>
      <c r="G102" s="56">
        <f t="shared" si="10"/>
        <v>152.80392477191921</v>
      </c>
    </row>
    <row r="103" spans="3:10" x14ac:dyDescent="0.35">
      <c r="D103" s="19">
        <v>200</v>
      </c>
      <c r="E103" s="40">
        <f t="shared" si="8"/>
        <v>184.92423906338502</v>
      </c>
      <c r="F103" s="45">
        <f t="shared" si="9"/>
        <v>-12.120314291465803</v>
      </c>
      <c r="G103" s="57">
        <f t="shared" si="10"/>
        <v>172.80392477191921</v>
      </c>
    </row>
    <row r="105" spans="3:10" x14ac:dyDescent="0.35">
      <c r="D105" s="249" t="s">
        <v>112</v>
      </c>
      <c r="E105" s="254"/>
      <c r="F105" s="254"/>
      <c r="G105" s="254"/>
      <c r="H105" s="254"/>
      <c r="I105" s="254"/>
      <c r="J105" s="255"/>
    </row>
    <row r="106" spans="3:10" x14ac:dyDescent="0.35">
      <c r="D106" s="256"/>
      <c r="E106" s="257"/>
      <c r="F106" s="257"/>
      <c r="G106" s="257"/>
      <c r="H106" s="257"/>
      <c r="I106" s="257"/>
      <c r="J106" s="258"/>
    </row>
    <row r="108" spans="3:10" x14ac:dyDescent="0.35">
      <c r="C108" s="58"/>
      <c r="D108" s="66" t="s">
        <v>6</v>
      </c>
      <c r="E108" s="67" t="s">
        <v>7</v>
      </c>
    </row>
    <row r="109" spans="3:10" x14ac:dyDescent="0.35">
      <c r="C109" s="61" t="s">
        <v>0</v>
      </c>
      <c r="D109" s="25">
        <v>100</v>
      </c>
      <c r="E109" s="62">
        <v>100</v>
      </c>
    </row>
    <row r="110" spans="3:10" x14ac:dyDescent="0.35">
      <c r="C110" s="61" t="s">
        <v>1</v>
      </c>
      <c r="D110" s="25">
        <v>70</v>
      </c>
      <c r="E110" s="62">
        <v>130</v>
      </c>
    </row>
    <row r="111" spans="3:10" x14ac:dyDescent="0.35">
      <c r="C111" s="61" t="s">
        <v>2</v>
      </c>
      <c r="D111" s="25">
        <v>0.01</v>
      </c>
      <c r="E111" s="62">
        <v>0.01</v>
      </c>
    </row>
    <row r="112" spans="3:10" x14ac:dyDescent="0.35">
      <c r="C112" s="61" t="s">
        <v>3</v>
      </c>
      <c r="D112" s="25">
        <v>0.5</v>
      </c>
      <c r="E112" s="62">
        <v>0.5</v>
      </c>
    </row>
    <row r="113" spans="3:7" x14ac:dyDescent="0.35">
      <c r="C113" s="61" t="s">
        <v>4</v>
      </c>
      <c r="D113" s="25">
        <v>0</v>
      </c>
      <c r="E113" s="62">
        <v>0</v>
      </c>
    </row>
    <row r="114" spans="3:7" x14ac:dyDescent="0.35">
      <c r="C114" s="61" t="s">
        <v>5</v>
      </c>
      <c r="D114" s="25">
        <v>3</v>
      </c>
      <c r="E114" s="62">
        <v>3</v>
      </c>
    </row>
    <row r="115" spans="3:7" x14ac:dyDescent="0.35">
      <c r="C115" s="63"/>
      <c r="D115" s="64">
        <f>Black_Scholes_Call(D109,D110,D111,D112,D113,D114)</f>
        <v>46.712735771385169</v>
      </c>
      <c r="E115" s="65">
        <f>Black_Scholes_put(E109,E110,E111,E112,E113,E114)</f>
        <v>52.225470395852071</v>
      </c>
    </row>
    <row r="117" spans="3:7" x14ac:dyDescent="0.35">
      <c r="C117" s="55" t="s">
        <v>54</v>
      </c>
      <c r="D117" s="38"/>
      <c r="E117" s="38" t="s">
        <v>6</v>
      </c>
      <c r="F117" s="38" t="s">
        <v>7</v>
      </c>
      <c r="G117" s="39" t="s">
        <v>80</v>
      </c>
    </row>
    <row r="118" spans="3:7" x14ac:dyDescent="0.35">
      <c r="C118" s="17">
        <v>10</v>
      </c>
      <c r="D118" s="12">
        <f>MAX(C118-$D$110,0)</f>
        <v>0</v>
      </c>
      <c r="E118" s="12">
        <f>D118-$D$115</f>
        <v>-46.712735771385169</v>
      </c>
      <c r="F118" s="44">
        <f>MAX($E$110-C118,0)-$E$115</f>
        <v>67.774529604147929</v>
      </c>
      <c r="G118" s="56">
        <f>E118+F118</f>
        <v>21.06179383276276</v>
      </c>
    </row>
    <row r="119" spans="3:7" x14ac:dyDescent="0.35">
      <c r="C119" s="17">
        <v>20</v>
      </c>
      <c r="D119" s="12">
        <f t="shared" ref="D119:D137" si="11">MAX(C119-$D$110,0)</f>
        <v>0</v>
      </c>
      <c r="E119" s="12">
        <f t="shared" ref="E119:E137" si="12">D119-$D$115</f>
        <v>-46.712735771385169</v>
      </c>
      <c r="F119" s="44">
        <f t="shared" ref="F119:F137" si="13">MAX($E$110-C119,0)-$E$115</f>
        <v>57.774529604147929</v>
      </c>
      <c r="G119" s="56">
        <f t="shared" ref="G119:G137" si="14">E119+F119</f>
        <v>11.06179383276276</v>
      </c>
    </row>
    <row r="120" spans="3:7" x14ac:dyDescent="0.35">
      <c r="C120" s="17">
        <v>30</v>
      </c>
      <c r="D120" s="12">
        <f t="shared" si="11"/>
        <v>0</v>
      </c>
      <c r="E120" s="12">
        <f t="shared" si="12"/>
        <v>-46.712735771385169</v>
      </c>
      <c r="F120" s="44">
        <f t="shared" si="13"/>
        <v>47.774529604147929</v>
      </c>
      <c r="G120" s="56">
        <f t="shared" si="14"/>
        <v>1.0617938327627598</v>
      </c>
    </row>
    <row r="121" spans="3:7" x14ac:dyDescent="0.35">
      <c r="C121" s="17">
        <v>40</v>
      </c>
      <c r="D121" s="12">
        <f t="shared" si="11"/>
        <v>0</v>
      </c>
      <c r="E121" s="12">
        <f t="shared" si="12"/>
        <v>-46.712735771385169</v>
      </c>
      <c r="F121" s="44">
        <f t="shared" si="13"/>
        <v>37.774529604147929</v>
      </c>
      <c r="G121" s="56">
        <f t="shared" si="14"/>
        <v>-8.9382061672372402</v>
      </c>
    </row>
    <row r="122" spans="3:7" x14ac:dyDescent="0.35">
      <c r="C122" s="17">
        <v>50</v>
      </c>
      <c r="D122" s="12">
        <f t="shared" si="11"/>
        <v>0</v>
      </c>
      <c r="E122" s="12">
        <f t="shared" si="12"/>
        <v>-46.712735771385169</v>
      </c>
      <c r="F122" s="44">
        <f t="shared" si="13"/>
        <v>27.774529604147929</v>
      </c>
      <c r="G122" s="56">
        <f t="shared" si="14"/>
        <v>-18.93820616723724</v>
      </c>
    </row>
    <row r="123" spans="3:7" x14ac:dyDescent="0.35">
      <c r="C123" s="17">
        <v>60</v>
      </c>
      <c r="D123" s="12">
        <f t="shared" si="11"/>
        <v>0</v>
      </c>
      <c r="E123" s="12">
        <f t="shared" si="12"/>
        <v>-46.712735771385169</v>
      </c>
      <c r="F123" s="44">
        <f t="shared" si="13"/>
        <v>17.774529604147929</v>
      </c>
      <c r="G123" s="56">
        <f t="shared" si="14"/>
        <v>-28.93820616723724</v>
      </c>
    </row>
    <row r="124" spans="3:7" x14ac:dyDescent="0.35">
      <c r="C124" s="17">
        <v>70</v>
      </c>
      <c r="D124" s="12">
        <f t="shared" si="11"/>
        <v>0</v>
      </c>
      <c r="E124" s="12">
        <f t="shared" si="12"/>
        <v>-46.712735771385169</v>
      </c>
      <c r="F124" s="44">
        <f t="shared" si="13"/>
        <v>7.7745296041479293</v>
      </c>
      <c r="G124" s="56">
        <f t="shared" si="14"/>
        <v>-38.93820616723724</v>
      </c>
    </row>
    <row r="125" spans="3:7" x14ac:dyDescent="0.35">
      <c r="C125" s="17">
        <v>80</v>
      </c>
      <c r="D125" s="12">
        <f t="shared" si="11"/>
        <v>10</v>
      </c>
      <c r="E125" s="12">
        <f t="shared" si="12"/>
        <v>-36.712735771385169</v>
      </c>
      <c r="F125" s="44">
        <f t="shared" si="13"/>
        <v>-2.2254703958520707</v>
      </c>
      <c r="G125" s="56">
        <f t="shared" si="14"/>
        <v>-38.93820616723724</v>
      </c>
    </row>
    <row r="126" spans="3:7" x14ac:dyDescent="0.35">
      <c r="C126" s="17">
        <v>90</v>
      </c>
      <c r="D126" s="12">
        <f t="shared" si="11"/>
        <v>20</v>
      </c>
      <c r="E126" s="12">
        <f t="shared" si="12"/>
        <v>-26.712735771385169</v>
      </c>
      <c r="F126" s="44">
        <f t="shared" si="13"/>
        <v>-12.225470395852071</v>
      </c>
      <c r="G126" s="56">
        <f t="shared" si="14"/>
        <v>-38.93820616723724</v>
      </c>
    </row>
    <row r="127" spans="3:7" x14ac:dyDescent="0.35">
      <c r="C127" s="17">
        <v>100</v>
      </c>
      <c r="D127" s="12">
        <f t="shared" si="11"/>
        <v>30</v>
      </c>
      <c r="E127" s="12">
        <f t="shared" si="12"/>
        <v>-16.712735771385169</v>
      </c>
      <c r="F127" s="44">
        <f t="shared" si="13"/>
        <v>-22.225470395852071</v>
      </c>
      <c r="G127" s="56">
        <f t="shared" si="14"/>
        <v>-38.93820616723724</v>
      </c>
    </row>
    <row r="128" spans="3:7" x14ac:dyDescent="0.35">
      <c r="C128" s="17">
        <v>110</v>
      </c>
      <c r="D128" s="12">
        <f t="shared" si="11"/>
        <v>40</v>
      </c>
      <c r="E128" s="12">
        <f t="shared" si="12"/>
        <v>-6.7127357713851694</v>
      </c>
      <c r="F128" s="44">
        <f t="shared" si="13"/>
        <v>-32.225470395852071</v>
      </c>
      <c r="G128" s="56">
        <f t="shared" si="14"/>
        <v>-38.93820616723724</v>
      </c>
    </row>
    <row r="129" spans="3:7" x14ac:dyDescent="0.35">
      <c r="C129" s="17">
        <v>120</v>
      </c>
      <c r="D129" s="12">
        <f t="shared" si="11"/>
        <v>50</v>
      </c>
      <c r="E129" s="12">
        <f t="shared" si="12"/>
        <v>3.2872642286148306</v>
      </c>
      <c r="F129" s="44">
        <f t="shared" si="13"/>
        <v>-42.225470395852071</v>
      </c>
      <c r="G129" s="56">
        <f t="shared" si="14"/>
        <v>-38.93820616723724</v>
      </c>
    </row>
    <row r="130" spans="3:7" x14ac:dyDescent="0.35">
      <c r="C130" s="17">
        <v>130</v>
      </c>
      <c r="D130" s="12">
        <f t="shared" si="11"/>
        <v>60</v>
      </c>
      <c r="E130" s="12">
        <f t="shared" si="12"/>
        <v>13.287264228614831</v>
      </c>
      <c r="F130" s="44">
        <f t="shared" si="13"/>
        <v>-52.225470395852071</v>
      </c>
      <c r="G130" s="56">
        <f t="shared" si="14"/>
        <v>-38.93820616723724</v>
      </c>
    </row>
    <row r="131" spans="3:7" x14ac:dyDescent="0.35">
      <c r="C131" s="17">
        <v>140</v>
      </c>
      <c r="D131" s="12">
        <f t="shared" si="11"/>
        <v>70</v>
      </c>
      <c r="E131" s="12">
        <f t="shared" si="12"/>
        <v>23.287264228614831</v>
      </c>
      <c r="F131" s="44">
        <f t="shared" si="13"/>
        <v>-52.225470395852071</v>
      </c>
      <c r="G131" s="56">
        <f t="shared" si="14"/>
        <v>-28.93820616723724</v>
      </c>
    </row>
    <row r="132" spans="3:7" x14ac:dyDescent="0.35">
      <c r="C132" s="17">
        <v>150</v>
      </c>
      <c r="D132" s="12">
        <f t="shared" si="11"/>
        <v>80</v>
      </c>
      <c r="E132" s="12">
        <f t="shared" si="12"/>
        <v>33.287264228614831</v>
      </c>
      <c r="F132" s="44">
        <f t="shared" si="13"/>
        <v>-52.225470395852071</v>
      </c>
      <c r="G132" s="56">
        <f t="shared" si="14"/>
        <v>-18.93820616723724</v>
      </c>
    </row>
    <row r="133" spans="3:7" x14ac:dyDescent="0.35">
      <c r="C133" s="17">
        <v>160</v>
      </c>
      <c r="D133" s="12">
        <f t="shared" si="11"/>
        <v>90</v>
      </c>
      <c r="E133" s="12">
        <f t="shared" si="12"/>
        <v>43.287264228614831</v>
      </c>
      <c r="F133" s="44">
        <f t="shared" si="13"/>
        <v>-52.225470395852071</v>
      </c>
      <c r="G133" s="56">
        <f t="shared" si="14"/>
        <v>-8.9382061672372402</v>
      </c>
    </row>
    <row r="134" spans="3:7" x14ac:dyDescent="0.35">
      <c r="C134" s="17">
        <v>170</v>
      </c>
      <c r="D134" s="12">
        <f t="shared" si="11"/>
        <v>100</v>
      </c>
      <c r="E134" s="12">
        <f t="shared" si="12"/>
        <v>53.287264228614831</v>
      </c>
      <c r="F134" s="44">
        <f t="shared" si="13"/>
        <v>-52.225470395852071</v>
      </c>
      <c r="G134" s="56">
        <f t="shared" si="14"/>
        <v>1.0617938327627598</v>
      </c>
    </row>
    <row r="135" spans="3:7" x14ac:dyDescent="0.35">
      <c r="C135" s="17">
        <v>180</v>
      </c>
      <c r="D135" s="12">
        <f t="shared" si="11"/>
        <v>110</v>
      </c>
      <c r="E135" s="12">
        <f t="shared" si="12"/>
        <v>63.287264228614831</v>
      </c>
      <c r="F135" s="44">
        <f t="shared" si="13"/>
        <v>-52.225470395852071</v>
      </c>
      <c r="G135" s="56">
        <f t="shared" si="14"/>
        <v>11.06179383276276</v>
      </c>
    </row>
    <row r="136" spans="3:7" x14ac:dyDescent="0.35">
      <c r="C136" s="17">
        <v>190</v>
      </c>
      <c r="D136" s="12">
        <f t="shared" si="11"/>
        <v>120</v>
      </c>
      <c r="E136" s="12">
        <f t="shared" si="12"/>
        <v>73.287264228614831</v>
      </c>
      <c r="F136" s="44">
        <f t="shared" si="13"/>
        <v>-52.225470395852071</v>
      </c>
      <c r="G136" s="56">
        <f t="shared" si="14"/>
        <v>21.06179383276276</v>
      </c>
    </row>
    <row r="137" spans="3:7" x14ac:dyDescent="0.35">
      <c r="C137" s="19">
        <v>200</v>
      </c>
      <c r="D137" s="40">
        <f t="shared" si="11"/>
        <v>130</v>
      </c>
      <c r="E137" s="40">
        <f t="shared" si="12"/>
        <v>83.287264228614831</v>
      </c>
      <c r="F137" s="45">
        <f t="shared" si="13"/>
        <v>-52.225470395852071</v>
      </c>
      <c r="G137" s="57">
        <f t="shared" si="14"/>
        <v>31.06179383276276</v>
      </c>
    </row>
  </sheetData>
  <mergeCells count="4">
    <mergeCell ref="D2:J3"/>
    <mergeCell ref="D36:J37"/>
    <mergeCell ref="D71:J72"/>
    <mergeCell ref="D105:J10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945" r:id="rId3" name="Button 1">
              <controlPr defaultSize="0" print="0" autoFill="0" autoPict="0" macro="[0]!Macro15">
                <anchor moveWithCells="1" sizeWithCells="1">
                  <from>
                    <xdr:col>14</xdr:col>
                    <xdr:colOff>0</xdr:colOff>
                    <xdr:row>1</xdr:row>
                    <xdr:rowOff>25400</xdr:rowOff>
                  </from>
                  <to>
                    <xdr:col>16</xdr:col>
                    <xdr:colOff>323850</xdr:colOff>
                    <xdr:row>5</xdr:row>
                    <xdr:rowOff>177800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74AF3-536C-4459-AC4F-2A82BA92A444}">
  <sheetPr codeName="Sheet24"/>
  <dimension ref="G2:L4"/>
  <sheetViews>
    <sheetView topLeftCell="A3" workbookViewId="0">
      <selection activeCell="D5" sqref="D5"/>
    </sheetView>
  </sheetViews>
  <sheetFormatPr defaultRowHeight="14.5" x14ac:dyDescent="0.35"/>
  <sheetData>
    <row r="2" spans="7:12" x14ac:dyDescent="0.35">
      <c r="G2" s="233" t="s">
        <v>570</v>
      </c>
      <c r="H2" s="230"/>
      <c r="I2" s="230"/>
      <c r="J2" s="230"/>
      <c r="K2" s="230"/>
      <c r="L2" s="230"/>
    </row>
    <row r="3" spans="7:12" x14ac:dyDescent="0.35">
      <c r="G3" s="230"/>
      <c r="H3" s="230"/>
      <c r="I3" s="230"/>
      <c r="J3" s="230"/>
      <c r="K3" s="230"/>
      <c r="L3" s="230"/>
    </row>
    <row r="4" spans="7:12" x14ac:dyDescent="0.35">
      <c r="G4" s="230"/>
      <c r="H4" s="230"/>
      <c r="I4" s="230"/>
      <c r="J4" s="230"/>
      <c r="K4" s="230"/>
      <c r="L4" s="230"/>
    </row>
  </sheetData>
  <mergeCells count="1">
    <mergeCell ref="G2:L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6257" r:id="rId3" name="Button 1">
              <controlPr defaultSize="0" print="0" autoFill="0" autoPict="0" macro="[0]!Macro6">
                <anchor moveWithCells="1" sizeWithCells="1">
                  <from>
                    <xdr:col>13</xdr:col>
                    <xdr:colOff>285750</xdr:colOff>
                    <xdr:row>9</xdr:row>
                    <xdr:rowOff>6350</xdr:rowOff>
                  </from>
                  <to>
                    <xdr:col>16</xdr:col>
                    <xdr:colOff>25400</xdr:colOff>
                    <xdr:row>13</xdr:row>
                    <xdr:rowOff>19050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20BCB-4F07-4FDB-AED8-D20F1A72A60D}">
  <sheetPr codeName="Sheet18">
    <tabColor theme="8" tint="0.79998168889431442"/>
  </sheetPr>
  <dimension ref="B2:BH119"/>
  <sheetViews>
    <sheetView workbookViewId="0">
      <selection activeCell="B2" sqref="B2"/>
    </sheetView>
  </sheetViews>
  <sheetFormatPr defaultRowHeight="14.5" x14ac:dyDescent="0.35"/>
  <cols>
    <col min="2" max="2" width="23.6328125" customWidth="1"/>
    <col min="3" max="3" width="15.1796875" bestFit="1" customWidth="1"/>
    <col min="14" max="14" width="20.1796875" bestFit="1" customWidth="1"/>
    <col min="15" max="15" width="16.1796875" customWidth="1"/>
    <col min="26" max="26" width="17.7265625" customWidth="1"/>
    <col min="27" max="27" width="18" customWidth="1"/>
    <col min="35" max="35" width="11.7265625" customWidth="1"/>
    <col min="36" max="36" width="14.90625" customWidth="1"/>
    <col min="38" max="38" width="20.1796875" bestFit="1" customWidth="1"/>
    <col min="39" max="39" width="15.1796875" bestFit="1" customWidth="1"/>
    <col min="50" max="50" width="20.1796875" bestFit="1" customWidth="1"/>
    <col min="51" max="51" width="15.1796875" bestFit="1" customWidth="1"/>
    <col min="62" max="62" width="20.1796875" bestFit="1" customWidth="1"/>
    <col min="63" max="63" width="15.1796875" bestFit="1" customWidth="1"/>
  </cols>
  <sheetData>
    <row r="2" spans="2:60" x14ac:dyDescent="0.35">
      <c r="D2" s="249" t="s">
        <v>574</v>
      </c>
      <c r="E2" s="254"/>
      <c r="F2" s="254"/>
      <c r="G2" s="254"/>
      <c r="H2" s="254"/>
      <c r="I2" s="254"/>
      <c r="J2" s="255"/>
    </row>
    <row r="3" spans="2:60" x14ac:dyDescent="0.35">
      <c r="D3" s="256"/>
      <c r="E3" s="257"/>
      <c r="F3" s="257"/>
      <c r="G3" s="257"/>
      <c r="H3" s="257"/>
      <c r="I3" s="257"/>
      <c r="J3" s="258"/>
    </row>
    <row r="4" spans="2:60" ht="15" thickBot="1" x14ac:dyDescent="0.4"/>
    <row r="5" spans="2:60" ht="15" thickBot="1" x14ac:dyDescent="0.4">
      <c r="B5" s="147">
        <v>45632</v>
      </c>
      <c r="N5" s="147">
        <v>45674</v>
      </c>
      <c r="Z5" s="147">
        <v>45764</v>
      </c>
      <c r="AL5" s="147">
        <v>45828</v>
      </c>
      <c r="AX5" s="89"/>
    </row>
    <row r="6" spans="2:60" ht="29" x14ac:dyDescent="0.35">
      <c r="B6" s="120" t="s">
        <v>115</v>
      </c>
      <c r="C6" s="121" t="s">
        <v>116</v>
      </c>
      <c r="D6" s="121" t="s">
        <v>117</v>
      </c>
      <c r="E6" s="121" t="s">
        <v>118</v>
      </c>
      <c r="F6" s="121" t="s">
        <v>119</v>
      </c>
      <c r="G6" s="121" t="s">
        <v>120</v>
      </c>
      <c r="H6" s="121" t="s">
        <v>121</v>
      </c>
      <c r="I6" s="121" t="s">
        <v>122</v>
      </c>
      <c r="J6" s="121" t="s">
        <v>123</v>
      </c>
      <c r="K6" s="121" t="s">
        <v>124</v>
      </c>
      <c r="L6" s="122" t="s">
        <v>125</v>
      </c>
      <c r="N6" s="123" t="s">
        <v>115</v>
      </c>
      <c r="O6" s="124" t="s">
        <v>116</v>
      </c>
      <c r="P6" s="124" t="s">
        <v>117</v>
      </c>
      <c r="Q6" s="124" t="s">
        <v>118</v>
      </c>
      <c r="R6" s="124" t="s">
        <v>119</v>
      </c>
      <c r="S6" s="124" t="s">
        <v>120</v>
      </c>
      <c r="T6" s="124" t="s">
        <v>121</v>
      </c>
      <c r="U6" s="124" t="s">
        <v>122</v>
      </c>
      <c r="V6" s="124" t="s">
        <v>123</v>
      </c>
      <c r="W6" s="124" t="s">
        <v>124</v>
      </c>
      <c r="X6" s="125" t="s">
        <v>125</v>
      </c>
      <c r="Z6" s="120" t="s">
        <v>115</v>
      </c>
      <c r="AA6" s="121" t="s">
        <v>116</v>
      </c>
      <c r="AB6" s="121" t="s">
        <v>117</v>
      </c>
      <c r="AC6" s="121" t="s">
        <v>118</v>
      </c>
      <c r="AD6" s="121" t="s">
        <v>119</v>
      </c>
      <c r="AE6" s="121" t="s">
        <v>120</v>
      </c>
      <c r="AF6" s="121" t="s">
        <v>121</v>
      </c>
      <c r="AG6" s="121" t="s">
        <v>122</v>
      </c>
      <c r="AH6" s="121" t="s">
        <v>123</v>
      </c>
      <c r="AI6" s="121" t="s">
        <v>124</v>
      </c>
      <c r="AJ6" s="122" t="s">
        <v>125</v>
      </c>
      <c r="AL6" s="120" t="s">
        <v>115</v>
      </c>
      <c r="AM6" s="121" t="s">
        <v>116</v>
      </c>
      <c r="AN6" s="121" t="s">
        <v>117</v>
      </c>
      <c r="AO6" s="121" t="s">
        <v>118</v>
      </c>
      <c r="AP6" s="121" t="s">
        <v>119</v>
      </c>
      <c r="AQ6" s="121" t="s">
        <v>120</v>
      </c>
      <c r="AR6" s="121" t="s">
        <v>121</v>
      </c>
      <c r="AS6" s="121" t="s">
        <v>122</v>
      </c>
      <c r="AT6" s="121" t="s">
        <v>123</v>
      </c>
      <c r="AU6" s="121" t="s">
        <v>124</v>
      </c>
      <c r="AV6" s="122" t="s">
        <v>125</v>
      </c>
      <c r="AX6" s="76"/>
      <c r="AY6" s="78"/>
      <c r="AZ6" s="78"/>
      <c r="BA6" s="78"/>
      <c r="BB6" s="78"/>
      <c r="BC6" s="78"/>
      <c r="BD6" s="78"/>
      <c r="BE6" s="78"/>
      <c r="BF6" s="78"/>
      <c r="BG6" s="78"/>
      <c r="BH6" s="78"/>
    </row>
    <row r="7" spans="2:60" ht="29" x14ac:dyDescent="0.35">
      <c r="B7" s="103" t="s">
        <v>132</v>
      </c>
      <c r="C7" s="104">
        <v>45302.801388888889</v>
      </c>
      <c r="D7" s="105">
        <v>185</v>
      </c>
      <c r="E7" s="106">
        <v>38.92</v>
      </c>
      <c r="F7" s="106">
        <v>38.5</v>
      </c>
      <c r="G7" s="106">
        <v>40.200000000000003</v>
      </c>
      <c r="H7" s="106">
        <v>-5.14</v>
      </c>
      <c r="I7" s="107">
        <v>-0.1167</v>
      </c>
      <c r="J7" s="106">
        <v>50</v>
      </c>
      <c r="K7" s="106">
        <v>5</v>
      </c>
      <c r="L7" s="108">
        <v>0.54220000000000002</v>
      </c>
      <c r="N7" s="136" t="s">
        <v>408</v>
      </c>
      <c r="O7" s="137" t="s">
        <v>409</v>
      </c>
      <c r="P7" s="138">
        <v>5</v>
      </c>
      <c r="Q7" s="137">
        <v>226.64</v>
      </c>
      <c r="R7" s="137">
        <v>216.05</v>
      </c>
      <c r="S7" s="137">
        <v>219.6</v>
      </c>
      <c r="T7" s="137">
        <v>0</v>
      </c>
      <c r="U7" s="139">
        <v>0</v>
      </c>
      <c r="V7" s="137">
        <v>1</v>
      </c>
      <c r="W7" s="137">
        <v>16</v>
      </c>
      <c r="X7" s="140">
        <v>5.8281000000000001</v>
      </c>
      <c r="Z7" s="103" t="s">
        <v>170</v>
      </c>
      <c r="AA7" s="104">
        <v>45302.712500000001</v>
      </c>
      <c r="AB7" s="105">
        <v>110</v>
      </c>
      <c r="AC7" s="106">
        <v>115.08</v>
      </c>
      <c r="AD7" s="106">
        <v>114.2</v>
      </c>
      <c r="AE7" s="106">
        <v>116.35</v>
      </c>
      <c r="AF7" s="106">
        <v>-11.55</v>
      </c>
      <c r="AG7" s="107">
        <v>-9.1200000000000003E-2</v>
      </c>
      <c r="AH7" s="106">
        <v>43</v>
      </c>
      <c r="AI7" s="106">
        <v>251</v>
      </c>
      <c r="AJ7" s="108">
        <v>0.7137</v>
      </c>
      <c r="AL7" s="103" t="s">
        <v>272</v>
      </c>
      <c r="AM7" s="104">
        <v>45302.820833333331</v>
      </c>
      <c r="AN7" s="105">
        <v>5</v>
      </c>
      <c r="AO7" s="106">
        <v>217.75</v>
      </c>
      <c r="AP7" s="106">
        <v>216.65</v>
      </c>
      <c r="AQ7" s="106">
        <v>219.3</v>
      </c>
      <c r="AR7" s="106">
        <v>-4.8499999999999996</v>
      </c>
      <c r="AS7" s="107">
        <v>-2.18E-2</v>
      </c>
      <c r="AT7" s="106">
        <v>1</v>
      </c>
      <c r="AU7" s="106">
        <v>870</v>
      </c>
      <c r="AV7" s="108">
        <v>1.8593999999999999</v>
      </c>
      <c r="AX7" s="79"/>
      <c r="AY7" s="84"/>
      <c r="AZ7" s="80"/>
      <c r="BA7" s="77"/>
      <c r="BB7" s="77"/>
      <c r="BC7" s="77"/>
      <c r="BD7" s="77"/>
      <c r="BE7" s="81"/>
      <c r="BF7" s="77"/>
      <c r="BG7" s="77"/>
      <c r="BH7" s="81"/>
    </row>
    <row r="8" spans="2:60" ht="29" x14ac:dyDescent="0.35">
      <c r="B8" s="103" t="s">
        <v>133</v>
      </c>
      <c r="C8" s="104">
        <v>45302.809027777781</v>
      </c>
      <c r="D8" s="105">
        <v>190</v>
      </c>
      <c r="E8" s="106">
        <v>33.93</v>
      </c>
      <c r="F8" s="106">
        <v>33.6</v>
      </c>
      <c r="G8" s="106">
        <v>34.65</v>
      </c>
      <c r="H8" s="106">
        <v>-4.4800000000000004</v>
      </c>
      <c r="I8" s="107">
        <v>-0.1166</v>
      </c>
      <c r="J8" s="106">
        <v>2</v>
      </c>
      <c r="K8" s="106">
        <v>5</v>
      </c>
      <c r="L8" s="108">
        <v>0.44590000000000002</v>
      </c>
      <c r="N8" s="136" t="s">
        <v>410</v>
      </c>
      <c r="O8" s="137" t="s">
        <v>411</v>
      </c>
      <c r="P8" s="138">
        <v>10</v>
      </c>
      <c r="Q8" s="137">
        <v>207</v>
      </c>
      <c r="R8" s="137">
        <v>218.25</v>
      </c>
      <c r="S8" s="137">
        <v>219.2</v>
      </c>
      <c r="T8" s="137">
        <v>0</v>
      </c>
      <c r="U8" s="139">
        <v>0</v>
      </c>
      <c r="V8" s="137">
        <v>1</v>
      </c>
      <c r="W8" s="137">
        <v>1</v>
      </c>
      <c r="X8" s="140">
        <v>6.7031000000000001</v>
      </c>
      <c r="Z8" s="103" t="s">
        <v>171</v>
      </c>
      <c r="AA8" s="104">
        <v>45302.674305555556</v>
      </c>
      <c r="AB8" s="105">
        <v>115</v>
      </c>
      <c r="AC8" s="106">
        <v>109.98</v>
      </c>
      <c r="AD8" s="106">
        <v>108.5</v>
      </c>
      <c r="AE8" s="106">
        <v>111.75</v>
      </c>
      <c r="AF8" s="106">
        <v>-10.56</v>
      </c>
      <c r="AG8" s="107">
        <v>-8.7599999999999997E-2</v>
      </c>
      <c r="AH8" s="106">
        <v>1</v>
      </c>
      <c r="AI8" s="106">
        <v>3</v>
      </c>
      <c r="AJ8" s="108">
        <v>0.66490000000000005</v>
      </c>
      <c r="AL8" s="103" t="s">
        <v>273</v>
      </c>
      <c r="AM8" s="106" t="s">
        <v>169</v>
      </c>
      <c r="AN8" s="105">
        <v>40</v>
      </c>
      <c r="AO8" s="106">
        <v>187.92</v>
      </c>
      <c r="AP8" s="106">
        <v>181.7</v>
      </c>
      <c r="AQ8" s="106">
        <v>185.55</v>
      </c>
      <c r="AR8" s="106">
        <v>0</v>
      </c>
      <c r="AS8" s="107">
        <v>0</v>
      </c>
      <c r="AT8" s="106">
        <v>1</v>
      </c>
      <c r="AU8" s="106">
        <v>13</v>
      </c>
      <c r="AV8" s="108">
        <v>1.0986</v>
      </c>
      <c r="AX8" s="79"/>
      <c r="AY8" s="77"/>
      <c r="AZ8" s="80"/>
      <c r="BA8" s="77"/>
      <c r="BB8" s="77"/>
      <c r="BC8" s="77"/>
      <c r="BD8" s="77"/>
      <c r="BE8" s="81"/>
      <c r="BF8" s="77"/>
      <c r="BG8" s="77"/>
      <c r="BH8" s="81"/>
    </row>
    <row r="9" spans="2:60" ht="29" x14ac:dyDescent="0.35">
      <c r="B9" s="103" t="s">
        <v>134</v>
      </c>
      <c r="C9" s="104">
        <v>45302.810416666667</v>
      </c>
      <c r="D9" s="105">
        <v>200</v>
      </c>
      <c r="E9" s="106">
        <v>24.4</v>
      </c>
      <c r="F9" s="106">
        <v>24.5</v>
      </c>
      <c r="G9" s="106">
        <v>25</v>
      </c>
      <c r="H9" s="106">
        <v>-3.92</v>
      </c>
      <c r="I9" s="107">
        <v>-0.1384</v>
      </c>
      <c r="J9" s="106">
        <v>44</v>
      </c>
      <c r="K9" s="106">
        <v>11</v>
      </c>
      <c r="L9" s="108">
        <v>0.36159999999999998</v>
      </c>
      <c r="N9" s="136" t="s">
        <v>412</v>
      </c>
      <c r="O9" s="141">
        <v>45544.568055555559</v>
      </c>
      <c r="P9" s="138">
        <v>15</v>
      </c>
      <c r="Q9" s="137">
        <v>205</v>
      </c>
      <c r="R9" s="137">
        <v>214.4</v>
      </c>
      <c r="S9" s="137">
        <v>214.95</v>
      </c>
      <c r="T9" s="137">
        <v>0</v>
      </c>
      <c r="U9" s="139">
        <v>0</v>
      </c>
      <c r="V9" s="137">
        <v>1</v>
      </c>
      <c r="W9" s="137">
        <v>2</v>
      </c>
      <c r="X9" s="140">
        <v>5.6143000000000001</v>
      </c>
      <c r="Z9" s="103" t="s">
        <v>172</v>
      </c>
      <c r="AA9" s="104">
        <v>45574.805555555555</v>
      </c>
      <c r="AB9" s="105">
        <v>125</v>
      </c>
      <c r="AC9" s="106">
        <v>99.47</v>
      </c>
      <c r="AD9" s="106">
        <v>105.55</v>
      </c>
      <c r="AE9" s="106">
        <v>108.6</v>
      </c>
      <c r="AF9" s="106">
        <v>0</v>
      </c>
      <c r="AG9" s="107">
        <v>0</v>
      </c>
      <c r="AH9" s="106" t="s">
        <v>127</v>
      </c>
      <c r="AI9" s="106">
        <v>15</v>
      </c>
      <c r="AJ9" s="108">
        <v>0.90449999999999997</v>
      </c>
      <c r="AL9" s="103" t="s">
        <v>274</v>
      </c>
      <c r="AM9" s="106" t="s">
        <v>275</v>
      </c>
      <c r="AN9" s="105">
        <v>45</v>
      </c>
      <c r="AO9" s="106">
        <v>189.49</v>
      </c>
      <c r="AP9" s="106">
        <v>176.85</v>
      </c>
      <c r="AQ9" s="106">
        <v>180.65</v>
      </c>
      <c r="AR9" s="106">
        <v>0</v>
      </c>
      <c r="AS9" s="107">
        <v>0</v>
      </c>
      <c r="AT9" s="106">
        <v>1</v>
      </c>
      <c r="AU9" s="106">
        <v>2</v>
      </c>
      <c r="AV9" s="108">
        <v>1.0518000000000001</v>
      </c>
      <c r="AX9" s="79"/>
      <c r="AY9" s="77"/>
      <c r="AZ9" s="80"/>
      <c r="BA9" s="77"/>
      <c r="BB9" s="77"/>
      <c r="BC9" s="77"/>
      <c r="BD9" s="77"/>
      <c r="BE9" s="81"/>
      <c r="BF9" s="77"/>
      <c r="BG9" s="77"/>
      <c r="BH9" s="81"/>
    </row>
    <row r="10" spans="2:60" ht="29" x14ac:dyDescent="0.35">
      <c r="B10" s="103" t="s">
        <v>135</v>
      </c>
      <c r="C10" s="104">
        <v>45302.781944444447</v>
      </c>
      <c r="D10" s="105">
        <v>205</v>
      </c>
      <c r="E10" s="106">
        <v>19.75</v>
      </c>
      <c r="F10" s="106">
        <v>19.899999999999999</v>
      </c>
      <c r="G10" s="106">
        <v>20.399999999999999</v>
      </c>
      <c r="H10" s="106">
        <v>-5.25</v>
      </c>
      <c r="I10" s="107">
        <v>-0.21</v>
      </c>
      <c r="J10" s="106">
        <v>19</v>
      </c>
      <c r="K10" s="106">
        <v>12</v>
      </c>
      <c r="L10" s="108">
        <v>0.32750000000000001</v>
      </c>
      <c r="N10" s="136" t="s">
        <v>413</v>
      </c>
      <c r="O10" s="141">
        <v>45301.746527777781</v>
      </c>
      <c r="P10" s="138">
        <v>20</v>
      </c>
      <c r="Q10" s="137">
        <v>204.9</v>
      </c>
      <c r="R10" s="137">
        <v>201.05</v>
      </c>
      <c r="S10" s="137">
        <v>204.75</v>
      </c>
      <c r="T10" s="137">
        <v>0</v>
      </c>
      <c r="U10" s="139">
        <v>0</v>
      </c>
      <c r="V10" s="137">
        <v>2</v>
      </c>
      <c r="W10" s="137">
        <v>50</v>
      </c>
      <c r="X10" s="140">
        <v>3.2572999999999999</v>
      </c>
      <c r="Z10" s="103" t="s">
        <v>173</v>
      </c>
      <c r="AA10" s="106" t="s">
        <v>174</v>
      </c>
      <c r="AB10" s="105">
        <v>130</v>
      </c>
      <c r="AC10" s="106">
        <v>108.9</v>
      </c>
      <c r="AD10" s="106">
        <v>94.8</v>
      </c>
      <c r="AE10" s="106">
        <v>97.6</v>
      </c>
      <c r="AF10" s="106">
        <v>0</v>
      </c>
      <c r="AG10" s="107">
        <v>0</v>
      </c>
      <c r="AH10" s="106">
        <v>1</v>
      </c>
      <c r="AI10" s="106">
        <v>52</v>
      </c>
      <c r="AJ10" s="108">
        <v>0.61929999999999996</v>
      </c>
      <c r="AL10" s="103" t="s">
        <v>276</v>
      </c>
      <c r="AM10" s="104">
        <v>45302.586111111108</v>
      </c>
      <c r="AN10" s="105">
        <v>50</v>
      </c>
      <c r="AO10" s="106">
        <v>174.96</v>
      </c>
      <c r="AP10" s="106">
        <v>171.95</v>
      </c>
      <c r="AQ10" s="106">
        <v>175.1</v>
      </c>
      <c r="AR10" s="106">
        <v>-3.89</v>
      </c>
      <c r="AS10" s="107">
        <v>-2.18E-2</v>
      </c>
      <c r="AT10" s="106">
        <v>4</v>
      </c>
      <c r="AU10" s="109">
        <v>2125</v>
      </c>
      <c r="AV10" s="108">
        <v>0.93410000000000004</v>
      </c>
      <c r="AX10" s="79"/>
      <c r="AY10" s="84"/>
      <c r="AZ10" s="80"/>
      <c r="BA10" s="77"/>
      <c r="BB10" s="77"/>
      <c r="BC10" s="77"/>
      <c r="BD10" s="77"/>
      <c r="BE10" s="81"/>
      <c r="BF10" s="77"/>
      <c r="BG10" s="77"/>
      <c r="BH10" s="81"/>
    </row>
    <row r="11" spans="2:60" ht="29" x14ac:dyDescent="0.35">
      <c r="B11" s="103" t="s">
        <v>136</v>
      </c>
      <c r="C11" s="104">
        <v>45302.806944444441</v>
      </c>
      <c r="D11" s="105">
        <v>210</v>
      </c>
      <c r="E11" s="106">
        <v>16</v>
      </c>
      <c r="F11" s="106">
        <v>15.85</v>
      </c>
      <c r="G11" s="106">
        <v>16.2</v>
      </c>
      <c r="H11" s="106">
        <v>-4.5</v>
      </c>
      <c r="I11" s="107">
        <v>-0.2195</v>
      </c>
      <c r="J11" s="106">
        <v>250</v>
      </c>
      <c r="K11" s="106">
        <v>21</v>
      </c>
      <c r="L11" s="108">
        <v>0.30580000000000002</v>
      </c>
      <c r="N11" s="136" t="s">
        <v>414</v>
      </c>
      <c r="O11" s="137" t="s">
        <v>415</v>
      </c>
      <c r="P11" s="138">
        <v>25</v>
      </c>
      <c r="Q11" s="137">
        <v>192.12</v>
      </c>
      <c r="R11" s="137">
        <v>207.15</v>
      </c>
      <c r="S11" s="137">
        <v>207.85</v>
      </c>
      <c r="T11" s="137">
        <v>0</v>
      </c>
      <c r="U11" s="139">
        <v>0</v>
      </c>
      <c r="V11" s="137">
        <v>1</v>
      </c>
      <c r="W11" s="137">
        <v>16</v>
      </c>
      <c r="X11" s="140">
        <v>4.8066000000000004</v>
      </c>
      <c r="Z11" s="103" t="s">
        <v>175</v>
      </c>
      <c r="AA11" s="106" t="s">
        <v>176</v>
      </c>
      <c r="AB11" s="105">
        <v>135</v>
      </c>
      <c r="AC11" s="106">
        <v>97.52</v>
      </c>
      <c r="AD11" s="106">
        <v>89.15</v>
      </c>
      <c r="AE11" s="106">
        <v>92.8</v>
      </c>
      <c r="AF11" s="106">
        <v>0</v>
      </c>
      <c r="AG11" s="107">
        <v>0</v>
      </c>
      <c r="AH11" s="106">
        <v>1</v>
      </c>
      <c r="AI11" s="106">
        <v>2</v>
      </c>
      <c r="AJ11" s="108">
        <v>0.57289999999999996</v>
      </c>
      <c r="AL11" s="103" t="s">
        <v>277</v>
      </c>
      <c r="AM11" s="106" t="s">
        <v>278</v>
      </c>
      <c r="AN11" s="105">
        <v>55</v>
      </c>
      <c r="AO11" s="106">
        <v>176.5</v>
      </c>
      <c r="AP11" s="106">
        <v>167.7</v>
      </c>
      <c r="AQ11" s="106">
        <v>170.35</v>
      </c>
      <c r="AR11" s="106">
        <v>0</v>
      </c>
      <c r="AS11" s="107">
        <v>0</v>
      </c>
      <c r="AT11" s="106">
        <v>10</v>
      </c>
      <c r="AU11" s="106">
        <v>446</v>
      </c>
      <c r="AV11" s="108">
        <v>0.96970000000000001</v>
      </c>
      <c r="AX11" s="79"/>
      <c r="AY11" s="77"/>
      <c r="AZ11" s="80"/>
      <c r="BA11" s="77"/>
      <c r="BB11" s="77"/>
      <c r="BC11" s="77"/>
      <c r="BD11" s="77"/>
      <c r="BE11" s="81"/>
      <c r="BF11" s="77"/>
      <c r="BG11" s="77"/>
      <c r="BH11" s="81"/>
    </row>
    <row r="12" spans="2:60" ht="29" x14ac:dyDescent="0.35">
      <c r="B12" s="103" t="s">
        <v>137</v>
      </c>
      <c r="C12" s="104">
        <v>45302.831944444442</v>
      </c>
      <c r="D12" s="105">
        <v>215</v>
      </c>
      <c r="E12" s="106">
        <v>12.23</v>
      </c>
      <c r="F12" s="106">
        <v>11.9</v>
      </c>
      <c r="G12" s="106">
        <v>12.5</v>
      </c>
      <c r="H12" s="106">
        <v>-4.5</v>
      </c>
      <c r="I12" s="107">
        <v>-0.26900000000000002</v>
      </c>
      <c r="J12" s="106">
        <v>362</v>
      </c>
      <c r="K12" s="106">
        <v>48</v>
      </c>
      <c r="L12" s="108">
        <v>0.29310000000000003</v>
      </c>
      <c r="N12" s="136" t="s">
        <v>416</v>
      </c>
      <c r="O12" s="141">
        <v>45633.824305555558</v>
      </c>
      <c r="P12" s="138">
        <v>30</v>
      </c>
      <c r="Q12" s="137">
        <v>201.5</v>
      </c>
      <c r="R12" s="137">
        <v>185.4</v>
      </c>
      <c r="S12" s="137">
        <v>187.5</v>
      </c>
      <c r="T12" s="137">
        <v>0</v>
      </c>
      <c r="U12" s="139">
        <v>0</v>
      </c>
      <c r="V12" s="137">
        <v>1</v>
      </c>
      <c r="W12" s="137">
        <v>4</v>
      </c>
      <c r="X12" s="140">
        <v>0</v>
      </c>
      <c r="Z12" s="103" t="s">
        <v>177</v>
      </c>
      <c r="AA12" s="106" t="s">
        <v>178</v>
      </c>
      <c r="AB12" s="105">
        <v>145</v>
      </c>
      <c r="AC12" s="106">
        <v>89.08</v>
      </c>
      <c r="AD12" s="106">
        <v>80.400000000000006</v>
      </c>
      <c r="AE12" s="106">
        <v>83</v>
      </c>
      <c r="AF12" s="106">
        <v>0</v>
      </c>
      <c r="AG12" s="107">
        <v>0</v>
      </c>
      <c r="AH12" s="106">
        <v>1</v>
      </c>
      <c r="AI12" s="106">
        <v>1</v>
      </c>
      <c r="AJ12" s="108">
        <v>0.53869999999999996</v>
      </c>
      <c r="AL12" s="103" t="s">
        <v>279</v>
      </c>
      <c r="AM12" s="106" t="s">
        <v>280</v>
      </c>
      <c r="AN12" s="105">
        <v>60</v>
      </c>
      <c r="AO12" s="106">
        <v>173.5</v>
      </c>
      <c r="AP12" s="106">
        <v>162.94999999999999</v>
      </c>
      <c r="AQ12" s="106">
        <v>165.45</v>
      </c>
      <c r="AR12" s="106">
        <v>0</v>
      </c>
      <c r="AS12" s="107">
        <v>0</v>
      </c>
      <c r="AT12" s="106">
        <v>15</v>
      </c>
      <c r="AU12" s="106">
        <v>402</v>
      </c>
      <c r="AV12" s="108">
        <v>0.93679999999999997</v>
      </c>
      <c r="AX12" s="79"/>
      <c r="AY12" s="84"/>
      <c r="AZ12" s="80"/>
      <c r="BA12" s="77"/>
      <c r="BB12" s="77"/>
      <c r="BC12" s="77"/>
      <c r="BD12" s="77"/>
      <c r="BE12" s="81"/>
      <c r="BF12" s="77"/>
      <c r="BG12" s="77"/>
      <c r="BH12" s="81"/>
    </row>
    <row r="13" spans="2:60" ht="29" x14ac:dyDescent="0.35">
      <c r="B13" s="103" t="s">
        <v>138</v>
      </c>
      <c r="C13" s="104">
        <v>45302.814583333333</v>
      </c>
      <c r="D13" s="105">
        <v>220</v>
      </c>
      <c r="E13" s="106">
        <v>8.36</v>
      </c>
      <c r="F13" s="106">
        <v>8.65</v>
      </c>
      <c r="G13" s="106">
        <v>9.5</v>
      </c>
      <c r="H13" s="106">
        <v>-3.64</v>
      </c>
      <c r="I13" s="107">
        <v>-0.30330000000000001</v>
      </c>
      <c r="J13" s="106">
        <v>772</v>
      </c>
      <c r="K13" s="106">
        <v>76</v>
      </c>
      <c r="L13" s="108">
        <v>0.29099999999999998</v>
      </c>
      <c r="N13" s="136" t="s">
        <v>417</v>
      </c>
      <c r="O13" s="141">
        <v>45388.769444444442</v>
      </c>
      <c r="P13" s="138">
        <v>35</v>
      </c>
      <c r="Q13" s="137">
        <v>161.27000000000001</v>
      </c>
      <c r="R13" s="137">
        <v>187.05</v>
      </c>
      <c r="S13" s="137">
        <v>187.8</v>
      </c>
      <c r="T13" s="137">
        <v>0</v>
      </c>
      <c r="U13" s="139">
        <v>0</v>
      </c>
      <c r="V13" s="137">
        <v>4</v>
      </c>
      <c r="W13" s="137">
        <v>3</v>
      </c>
      <c r="X13" s="140">
        <v>0</v>
      </c>
      <c r="Z13" s="103" t="s">
        <v>179</v>
      </c>
      <c r="AA13" s="106" t="s">
        <v>180</v>
      </c>
      <c r="AB13" s="105">
        <v>150</v>
      </c>
      <c r="AC13" s="106">
        <v>80.91</v>
      </c>
      <c r="AD13" s="106">
        <v>74.8</v>
      </c>
      <c r="AE13" s="106">
        <v>78.45</v>
      </c>
      <c r="AF13" s="106">
        <v>0</v>
      </c>
      <c r="AG13" s="107">
        <v>0</v>
      </c>
      <c r="AH13" s="106">
        <v>2</v>
      </c>
      <c r="AI13" s="106">
        <v>53</v>
      </c>
      <c r="AJ13" s="108">
        <v>0.50270000000000004</v>
      </c>
      <c r="AL13" s="103" t="s">
        <v>281</v>
      </c>
      <c r="AM13" s="104">
        <v>45483.771527777775</v>
      </c>
      <c r="AN13" s="105">
        <v>65</v>
      </c>
      <c r="AO13" s="106">
        <v>160.07</v>
      </c>
      <c r="AP13" s="106">
        <v>158.25</v>
      </c>
      <c r="AQ13" s="106">
        <v>160.65</v>
      </c>
      <c r="AR13" s="106">
        <v>0</v>
      </c>
      <c r="AS13" s="107">
        <v>0</v>
      </c>
      <c r="AT13" s="106">
        <v>2</v>
      </c>
      <c r="AU13" s="106">
        <v>212</v>
      </c>
      <c r="AV13" s="108">
        <v>0.9133</v>
      </c>
      <c r="AX13" s="79"/>
      <c r="AY13" s="77"/>
      <c r="AZ13" s="80"/>
      <c r="BA13" s="77"/>
      <c r="BB13" s="77"/>
      <c r="BC13" s="77"/>
      <c r="BD13" s="77"/>
      <c r="BE13" s="81"/>
      <c r="BF13" s="77"/>
      <c r="BG13" s="77"/>
      <c r="BH13" s="81"/>
    </row>
    <row r="14" spans="2:60" ht="29" x14ac:dyDescent="0.35">
      <c r="B14" s="103" t="s">
        <v>139</v>
      </c>
      <c r="C14" s="104">
        <v>45302.831250000003</v>
      </c>
      <c r="D14" s="105">
        <v>225</v>
      </c>
      <c r="E14" s="106">
        <v>6</v>
      </c>
      <c r="F14" s="106">
        <v>5.75</v>
      </c>
      <c r="G14" s="106">
        <v>6.15</v>
      </c>
      <c r="H14" s="106">
        <v>-3</v>
      </c>
      <c r="I14" s="107">
        <v>-0.33329999999999999</v>
      </c>
      <c r="J14" s="109">
        <v>1043</v>
      </c>
      <c r="K14" s="106">
        <v>141</v>
      </c>
      <c r="L14" s="108">
        <v>0.25829999999999997</v>
      </c>
      <c r="N14" s="136" t="s">
        <v>418</v>
      </c>
      <c r="O14" s="137" t="s">
        <v>419</v>
      </c>
      <c r="P14" s="138">
        <v>40</v>
      </c>
      <c r="Q14" s="137">
        <v>189.1</v>
      </c>
      <c r="R14" s="137">
        <v>190.9</v>
      </c>
      <c r="S14" s="137">
        <v>191.4</v>
      </c>
      <c r="T14" s="137">
        <v>0</v>
      </c>
      <c r="U14" s="139">
        <v>0</v>
      </c>
      <c r="V14" s="137">
        <v>1</v>
      </c>
      <c r="W14" s="137">
        <v>2</v>
      </c>
      <c r="X14" s="140">
        <v>3.3906000000000001</v>
      </c>
      <c r="Z14" s="103" t="s">
        <v>181</v>
      </c>
      <c r="AA14" s="104">
        <v>45514.752083333333</v>
      </c>
      <c r="AB14" s="105">
        <v>155</v>
      </c>
      <c r="AC14" s="106">
        <v>74.67</v>
      </c>
      <c r="AD14" s="106">
        <v>70.05</v>
      </c>
      <c r="AE14" s="106">
        <v>73.7</v>
      </c>
      <c r="AF14" s="106">
        <v>0</v>
      </c>
      <c r="AG14" s="107">
        <v>0</v>
      </c>
      <c r="AH14" s="106">
        <v>1</v>
      </c>
      <c r="AI14" s="106">
        <v>2</v>
      </c>
      <c r="AJ14" s="108">
        <v>0.54430000000000001</v>
      </c>
      <c r="AL14" s="103" t="s">
        <v>282</v>
      </c>
      <c r="AM14" s="106" t="s">
        <v>283</v>
      </c>
      <c r="AN14" s="105">
        <v>70</v>
      </c>
      <c r="AO14" s="106">
        <v>163.57</v>
      </c>
      <c r="AP14" s="106">
        <v>153.30000000000001</v>
      </c>
      <c r="AQ14" s="106">
        <v>155.69999999999999</v>
      </c>
      <c r="AR14" s="106">
        <v>0</v>
      </c>
      <c r="AS14" s="107">
        <v>0</v>
      </c>
      <c r="AT14" s="106">
        <v>1</v>
      </c>
      <c r="AU14" s="106">
        <v>325</v>
      </c>
      <c r="AV14" s="108">
        <v>0.86719999999999997</v>
      </c>
      <c r="AX14" s="79"/>
      <c r="AY14" s="84"/>
      <c r="AZ14" s="80"/>
      <c r="BA14" s="77"/>
      <c r="BB14" s="77"/>
      <c r="BC14" s="77"/>
      <c r="BD14" s="77"/>
      <c r="BE14" s="81"/>
      <c r="BF14" s="77"/>
      <c r="BG14" s="77"/>
      <c r="BH14" s="81"/>
    </row>
    <row r="15" spans="2:60" ht="29" x14ac:dyDescent="0.35">
      <c r="B15" s="103" t="s">
        <v>140</v>
      </c>
      <c r="C15" s="104">
        <v>45302.832638888889</v>
      </c>
      <c r="D15" s="105">
        <v>230</v>
      </c>
      <c r="E15" s="106">
        <v>3.75</v>
      </c>
      <c r="F15" s="106">
        <v>3.65</v>
      </c>
      <c r="G15" s="106">
        <v>3.85</v>
      </c>
      <c r="H15" s="106">
        <v>-2.75</v>
      </c>
      <c r="I15" s="107">
        <v>-0.42309999999999998</v>
      </c>
      <c r="J15" s="106">
        <v>804</v>
      </c>
      <c r="K15" s="106">
        <v>581</v>
      </c>
      <c r="L15" s="108">
        <v>0.2437</v>
      </c>
      <c r="N15" s="136" t="s">
        <v>420</v>
      </c>
      <c r="O15" s="141">
        <v>45388.788888888892</v>
      </c>
      <c r="P15" s="138">
        <v>45</v>
      </c>
      <c r="Q15" s="137">
        <v>151.29</v>
      </c>
      <c r="R15" s="137">
        <v>177.35</v>
      </c>
      <c r="S15" s="137">
        <v>178.1</v>
      </c>
      <c r="T15" s="137">
        <v>0</v>
      </c>
      <c r="U15" s="139">
        <v>0</v>
      </c>
      <c r="V15" s="137">
        <v>4</v>
      </c>
      <c r="W15" s="137">
        <v>0</v>
      </c>
      <c r="X15" s="140">
        <v>1.4668000000000001</v>
      </c>
      <c r="Z15" s="103" t="s">
        <v>182</v>
      </c>
      <c r="AA15" s="104">
        <v>45302.638194444444</v>
      </c>
      <c r="AB15" s="105">
        <v>160</v>
      </c>
      <c r="AC15" s="106">
        <v>67.25</v>
      </c>
      <c r="AD15" s="106">
        <v>66.099999999999994</v>
      </c>
      <c r="AE15" s="106">
        <v>68.8</v>
      </c>
      <c r="AF15" s="106">
        <v>-2.75</v>
      </c>
      <c r="AG15" s="107">
        <v>-3.9300000000000002E-2</v>
      </c>
      <c r="AH15" s="106">
        <v>1</v>
      </c>
      <c r="AI15" s="106">
        <v>3</v>
      </c>
      <c r="AJ15" s="108">
        <v>0.5131</v>
      </c>
      <c r="AL15" s="103" t="s">
        <v>284</v>
      </c>
      <c r="AM15" s="106" t="s">
        <v>285</v>
      </c>
      <c r="AN15" s="105">
        <v>75</v>
      </c>
      <c r="AO15" s="106">
        <v>154.47</v>
      </c>
      <c r="AP15" s="106">
        <v>148.65</v>
      </c>
      <c r="AQ15" s="106">
        <v>151.05000000000001</v>
      </c>
      <c r="AR15" s="106">
        <v>0</v>
      </c>
      <c r="AS15" s="107">
        <v>0</v>
      </c>
      <c r="AT15" s="106">
        <v>6</v>
      </c>
      <c r="AU15" s="106">
        <v>281</v>
      </c>
      <c r="AV15" s="108">
        <v>0.85350000000000004</v>
      </c>
      <c r="AX15" s="79"/>
      <c r="AY15" s="77"/>
      <c r="AZ15" s="80"/>
      <c r="BA15" s="77"/>
      <c r="BB15" s="77"/>
      <c r="BC15" s="77"/>
      <c r="BD15" s="77"/>
      <c r="BE15" s="81"/>
      <c r="BF15" s="77"/>
      <c r="BG15" s="77"/>
      <c r="BH15" s="81"/>
    </row>
    <row r="16" spans="2:60" ht="29" x14ac:dyDescent="0.35">
      <c r="B16" s="103" t="s">
        <v>141</v>
      </c>
      <c r="C16" s="104">
        <v>45302.829861111109</v>
      </c>
      <c r="D16" s="105">
        <v>235</v>
      </c>
      <c r="E16" s="106">
        <v>2.2599999999999998</v>
      </c>
      <c r="F16" s="106">
        <v>2.09</v>
      </c>
      <c r="G16" s="106">
        <v>2.2599999999999998</v>
      </c>
      <c r="H16" s="106">
        <v>-2.5299999999999998</v>
      </c>
      <c r="I16" s="107">
        <v>-0.5282</v>
      </c>
      <c r="J16" s="106">
        <v>948</v>
      </c>
      <c r="K16" s="106">
        <v>373</v>
      </c>
      <c r="L16" s="108">
        <v>0.23419999999999999</v>
      </c>
      <c r="N16" s="136" t="s">
        <v>421</v>
      </c>
      <c r="O16" s="137" t="s">
        <v>422</v>
      </c>
      <c r="P16" s="138">
        <v>50</v>
      </c>
      <c r="Q16" s="137">
        <v>185.5</v>
      </c>
      <c r="R16" s="137">
        <v>171.8</v>
      </c>
      <c r="S16" s="137">
        <v>174.8</v>
      </c>
      <c r="T16" s="137">
        <v>0</v>
      </c>
      <c r="U16" s="139">
        <v>0</v>
      </c>
      <c r="V16" s="137">
        <v>1</v>
      </c>
      <c r="W16" s="142">
        <v>1200</v>
      </c>
      <c r="X16" s="140">
        <v>1.5106999999999999</v>
      </c>
      <c r="Z16" s="103" t="s">
        <v>183</v>
      </c>
      <c r="AA16" s="104">
        <v>45302.618055555555</v>
      </c>
      <c r="AB16" s="105">
        <v>165</v>
      </c>
      <c r="AC16" s="106">
        <v>61.9</v>
      </c>
      <c r="AD16" s="106">
        <v>61.45</v>
      </c>
      <c r="AE16" s="106">
        <v>64.150000000000006</v>
      </c>
      <c r="AF16" s="106">
        <v>-11.79</v>
      </c>
      <c r="AG16" s="107">
        <v>-0.16</v>
      </c>
      <c r="AH16" s="106">
        <v>13</v>
      </c>
      <c r="AI16" s="106">
        <v>11</v>
      </c>
      <c r="AJ16" s="108">
        <v>0.48980000000000001</v>
      </c>
      <c r="AL16" s="103" t="s">
        <v>286</v>
      </c>
      <c r="AM16" s="106" t="s">
        <v>287</v>
      </c>
      <c r="AN16" s="105">
        <v>80</v>
      </c>
      <c r="AO16" s="106">
        <v>157.54</v>
      </c>
      <c r="AP16" s="106">
        <v>143.65</v>
      </c>
      <c r="AQ16" s="106">
        <v>146.05000000000001</v>
      </c>
      <c r="AR16" s="106">
        <v>0</v>
      </c>
      <c r="AS16" s="107">
        <v>0</v>
      </c>
      <c r="AT16" s="106">
        <v>11</v>
      </c>
      <c r="AU16" s="106">
        <v>329</v>
      </c>
      <c r="AV16" s="108">
        <v>0.80689999999999995</v>
      </c>
      <c r="AX16" s="79"/>
      <c r="AY16" s="77"/>
      <c r="AZ16" s="80"/>
      <c r="BA16" s="77"/>
      <c r="BB16" s="77"/>
      <c r="BC16" s="77"/>
      <c r="BD16" s="77"/>
      <c r="BE16" s="81"/>
      <c r="BF16" s="77"/>
      <c r="BG16" s="77"/>
      <c r="BH16" s="81"/>
    </row>
    <row r="17" spans="2:60" ht="29" x14ac:dyDescent="0.35">
      <c r="B17" s="103" t="s">
        <v>142</v>
      </c>
      <c r="C17" s="104">
        <v>45302.829861111109</v>
      </c>
      <c r="D17" s="105">
        <v>240</v>
      </c>
      <c r="E17" s="106">
        <v>1.25</v>
      </c>
      <c r="F17" s="106">
        <v>1.17</v>
      </c>
      <c r="G17" s="106">
        <v>1.3</v>
      </c>
      <c r="H17" s="106">
        <v>-1.75</v>
      </c>
      <c r="I17" s="107">
        <v>-0.58330000000000004</v>
      </c>
      <c r="J17" s="109">
        <v>1169</v>
      </c>
      <c r="K17" s="106">
        <v>322</v>
      </c>
      <c r="L17" s="108">
        <v>0.23130000000000001</v>
      </c>
      <c r="N17" s="136" t="s">
        <v>423</v>
      </c>
      <c r="O17" s="137" t="s">
        <v>424</v>
      </c>
      <c r="P17" s="138">
        <v>55</v>
      </c>
      <c r="Q17" s="137">
        <v>177.7</v>
      </c>
      <c r="R17" s="137">
        <v>166.45</v>
      </c>
      <c r="S17" s="137">
        <v>170.1</v>
      </c>
      <c r="T17" s="137">
        <v>0</v>
      </c>
      <c r="U17" s="139">
        <v>0</v>
      </c>
      <c r="V17" s="137">
        <v>10</v>
      </c>
      <c r="W17" s="142">
        <v>1447</v>
      </c>
      <c r="X17" s="140">
        <v>1.4043000000000001</v>
      </c>
      <c r="Z17" s="103" t="s">
        <v>184</v>
      </c>
      <c r="AA17" s="106" t="s">
        <v>185</v>
      </c>
      <c r="AB17" s="105">
        <v>170</v>
      </c>
      <c r="AC17" s="106">
        <v>65.12</v>
      </c>
      <c r="AD17" s="106">
        <v>57.4</v>
      </c>
      <c r="AE17" s="106">
        <v>58.6</v>
      </c>
      <c r="AF17" s="106">
        <v>0</v>
      </c>
      <c r="AG17" s="107">
        <v>0</v>
      </c>
      <c r="AH17" s="106">
        <v>1</v>
      </c>
      <c r="AI17" s="106">
        <v>12</v>
      </c>
      <c r="AJ17" s="108">
        <v>0.44040000000000001</v>
      </c>
      <c r="AL17" s="103" t="s">
        <v>288</v>
      </c>
      <c r="AM17" s="106" t="s">
        <v>289</v>
      </c>
      <c r="AN17" s="105">
        <v>85</v>
      </c>
      <c r="AO17" s="106">
        <v>148</v>
      </c>
      <c r="AP17" s="106">
        <v>138.94999999999999</v>
      </c>
      <c r="AQ17" s="106">
        <v>141.35</v>
      </c>
      <c r="AR17" s="106">
        <v>0</v>
      </c>
      <c r="AS17" s="107">
        <v>0</v>
      </c>
      <c r="AT17" s="106">
        <v>4</v>
      </c>
      <c r="AU17" s="106">
        <v>719</v>
      </c>
      <c r="AV17" s="108">
        <v>0.78779999999999994</v>
      </c>
      <c r="AX17" s="79"/>
      <c r="AY17" s="77"/>
      <c r="AZ17" s="80"/>
      <c r="BA17" s="77"/>
      <c r="BB17" s="77"/>
      <c r="BC17" s="77"/>
      <c r="BD17" s="77"/>
      <c r="BE17" s="81"/>
      <c r="BF17" s="77"/>
      <c r="BG17" s="77"/>
      <c r="BH17" s="81"/>
    </row>
    <row r="18" spans="2:60" ht="29" x14ac:dyDescent="0.35">
      <c r="B18" s="103" t="s">
        <v>143</v>
      </c>
      <c r="C18" s="104">
        <v>45302.830555555556</v>
      </c>
      <c r="D18" s="105">
        <v>245</v>
      </c>
      <c r="E18" s="106">
        <v>0.66</v>
      </c>
      <c r="F18" s="106">
        <v>0.62</v>
      </c>
      <c r="G18" s="106">
        <v>0.69</v>
      </c>
      <c r="H18" s="106">
        <v>-1.42</v>
      </c>
      <c r="I18" s="107">
        <v>-0.68269999999999997</v>
      </c>
      <c r="J18" s="106">
        <v>623</v>
      </c>
      <c r="K18" s="106">
        <v>721</v>
      </c>
      <c r="L18" s="108">
        <v>0.2278</v>
      </c>
      <c r="N18" s="136" t="s">
        <v>425</v>
      </c>
      <c r="O18" s="137" t="s">
        <v>426</v>
      </c>
      <c r="P18" s="138">
        <v>60</v>
      </c>
      <c r="Q18" s="137">
        <v>173.02</v>
      </c>
      <c r="R18" s="137">
        <v>161.5</v>
      </c>
      <c r="S18" s="137">
        <v>165.15</v>
      </c>
      <c r="T18" s="137">
        <v>0</v>
      </c>
      <c r="U18" s="139">
        <v>0</v>
      </c>
      <c r="V18" s="137">
        <v>1</v>
      </c>
      <c r="W18" s="137">
        <v>627</v>
      </c>
      <c r="X18" s="140">
        <v>1.3438000000000001</v>
      </c>
      <c r="Z18" s="103" t="s">
        <v>186</v>
      </c>
      <c r="AA18" s="104">
        <v>45302.697222222225</v>
      </c>
      <c r="AB18" s="105">
        <v>175</v>
      </c>
      <c r="AC18" s="106">
        <v>52.7</v>
      </c>
      <c r="AD18" s="106">
        <v>52.9</v>
      </c>
      <c r="AE18" s="106">
        <v>54.05</v>
      </c>
      <c r="AF18" s="106">
        <v>-9.65</v>
      </c>
      <c r="AG18" s="107">
        <v>-0.15479999999999999</v>
      </c>
      <c r="AH18" s="106">
        <v>9</v>
      </c>
      <c r="AI18" s="106">
        <v>65</v>
      </c>
      <c r="AJ18" s="108">
        <v>0.42049999999999998</v>
      </c>
      <c r="AL18" s="103" t="s">
        <v>290</v>
      </c>
      <c r="AM18" s="104">
        <v>45302.565972222219</v>
      </c>
      <c r="AN18" s="105">
        <v>90</v>
      </c>
      <c r="AO18" s="106">
        <v>134.16999999999999</v>
      </c>
      <c r="AP18" s="106">
        <v>133.94999999999999</v>
      </c>
      <c r="AQ18" s="106">
        <v>135.94999999999999</v>
      </c>
      <c r="AR18" s="106">
        <v>-12.23</v>
      </c>
      <c r="AS18" s="107">
        <v>-8.3500000000000005E-2</v>
      </c>
      <c r="AT18" s="106">
        <v>1</v>
      </c>
      <c r="AU18" s="106">
        <v>451</v>
      </c>
      <c r="AV18" s="108">
        <v>0.73060000000000003</v>
      </c>
      <c r="AX18" s="79"/>
      <c r="AY18" s="84"/>
      <c r="AZ18" s="80"/>
      <c r="BA18" s="77"/>
      <c r="BB18" s="77"/>
      <c r="BC18" s="77"/>
      <c r="BD18" s="77"/>
      <c r="BE18" s="81"/>
      <c r="BF18" s="77"/>
      <c r="BG18" s="77"/>
      <c r="BH18" s="81"/>
    </row>
    <row r="19" spans="2:60" ht="29" x14ac:dyDescent="0.35">
      <c r="B19" s="103" t="s">
        <v>144</v>
      </c>
      <c r="C19" s="104">
        <v>45302.806250000001</v>
      </c>
      <c r="D19" s="105">
        <v>250</v>
      </c>
      <c r="E19" s="106">
        <v>0.36</v>
      </c>
      <c r="F19" s="106">
        <v>0.33</v>
      </c>
      <c r="G19" s="106">
        <v>0.37</v>
      </c>
      <c r="H19" s="106">
        <v>-0.84</v>
      </c>
      <c r="I19" s="107">
        <v>-0.7</v>
      </c>
      <c r="J19" s="106">
        <v>499</v>
      </c>
      <c r="K19" s="106">
        <v>710</v>
      </c>
      <c r="L19" s="108">
        <v>0.22850000000000001</v>
      </c>
      <c r="N19" s="136" t="s">
        <v>427</v>
      </c>
      <c r="O19" s="141">
        <v>45302.693055555559</v>
      </c>
      <c r="P19" s="138">
        <v>65</v>
      </c>
      <c r="Q19" s="137">
        <v>158.1</v>
      </c>
      <c r="R19" s="137">
        <v>157.30000000000001</v>
      </c>
      <c r="S19" s="137">
        <v>160.19999999999999</v>
      </c>
      <c r="T19" s="137">
        <v>-4.5</v>
      </c>
      <c r="U19" s="139">
        <v>-2.7699999999999999E-2</v>
      </c>
      <c r="V19" s="137">
        <v>1</v>
      </c>
      <c r="W19" s="137">
        <v>578</v>
      </c>
      <c r="X19" s="140">
        <v>1.415</v>
      </c>
      <c r="Z19" s="103" t="s">
        <v>187</v>
      </c>
      <c r="AA19" s="104">
        <v>45302.622916666667</v>
      </c>
      <c r="AB19" s="105">
        <v>180</v>
      </c>
      <c r="AC19" s="106">
        <v>49.15</v>
      </c>
      <c r="AD19" s="106">
        <v>48.5</v>
      </c>
      <c r="AE19" s="106">
        <v>49.5</v>
      </c>
      <c r="AF19" s="106">
        <v>-4.3</v>
      </c>
      <c r="AG19" s="107">
        <v>-8.0399999999999999E-2</v>
      </c>
      <c r="AH19" s="106">
        <v>3</v>
      </c>
      <c r="AI19" s="106">
        <v>66</v>
      </c>
      <c r="AJ19" s="108">
        <v>0.39979999999999999</v>
      </c>
      <c r="AL19" s="103" t="s">
        <v>291</v>
      </c>
      <c r="AM19" s="106" t="s">
        <v>292</v>
      </c>
      <c r="AN19" s="105">
        <v>95</v>
      </c>
      <c r="AO19" s="106">
        <v>139.63</v>
      </c>
      <c r="AP19" s="106">
        <v>129.30000000000001</v>
      </c>
      <c r="AQ19" s="106">
        <v>131.69999999999999</v>
      </c>
      <c r="AR19" s="106">
        <v>0</v>
      </c>
      <c r="AS19" s="107">
        <v>0</v>
      </c>
      <c r="AT19" s="106">
        <v>25</v>
      </c>
      <c r="AU19" s="109">
        <v>3807</v>
      </c>
      <c r="AV19" s="108">
        <v>0.73029999999999995</v>
      </c>
      <c r="AX19" s="79"/>
      <c r="AY19" s="77"/>
      <c r="AZ19" s="80"/>
      <c r="BA19" s="77"/>
      <c r="BB19" s="77"/>
      <c r="BC19" s="77"/>
      <c r="BD19" s="77"/>
      <c r="BE19" s="81"/>
      <c r="BF19" s="77"/>
      <c r="BG19" s="77"/>
      <c r="BH19" s="81"/>
    </row>
    <row r="20" spans="2:60" ht="29" x14ac:dyDescent="0.35">
      <c r="B20" s="103" t="s">
        <v>145</v>
      </c>
      <c r="C20" s="104">
        <v>45302.789583333331</v>
      </c>
      <c r="D20" s="105">
        <v>255</v>
      </c>
      <c r="E20" s="106">
        <v>0.18</v>
      </c>
      <c r="F20" s="106">
        <v>0.18</v>
      </c>
      <c r="G20" s="106">
        <v>0.2</v>
      </c>
      <c r="H20" s="106">
        <v>-0.52</v>
      </c>
      <c r="I20" s="107">
        <v>-0.7429</v>
      </c>
      <c r="J20" s="106">
        <v>103</v>
      </c>
      <c r="K20" s="106">
        <v>520</v>
      </c>
      <c r="L20" s="108">
        <v>0.23150000000000001</v>
      </c>
      <c r="N20" s="136" t="s">
        <v>428</v>
      </c>
      <c r="O20" s="137" t="s">
        <v>424</v>
      </c>
      <c r="P20" s="138">
        <v>70</v>
      </c>
      <c r="Q20" s="137">
        <v>162.87</v>
      </c>
      <c r="R20" s="137">
        <v>151.6</v>
      </c>
      <c r="S20" s="137">
        <v>155.25</v>
      </c>
      <c r="T20" s="137">
        <v>0</v>
      </c>
      <c r="U20" s="139">
        <v>0</v>
      </c>
      <c r="V20" s="137">
        <v>10</v>
      </c>
      <c r="W20" s="137">
        <v>993</v>
      </c>
      <c r="X20" s="140">
        <v>1.2323999999999999</v>
      </c>
      <c r="Z20" s="103" t="s">
        <v>188</v>
      </c>
      <c r="AA20" s="104">
        <v>45302.794444444444</v>
      </c>
      <c r="AB20" s="105">
        <v>185</v>
      </c>
      <c r="AC20" s="106">
        <v>44.55</v>
      </c>
      <c r="AD20" s="106">
        <v>44.2</v>
      </c>
      <c r="AE20" s="106">
        <v>45.2</v>
      </c>
      <c r="AF20" s="106">
        <v>-4.4400000000000004</v>
      </c>
      <c r="AG20" s="107">
        <v>-9.06E-2</v>
      </c>
      <c r="AH20" s="106">
        <v>1</v>
      </c>
      <c r="AI20" s="106">
        <v>62</v>
      </c>
      <c r="AJ20" s="108">
        <v>0.3841</v>
      </c>
      <c r="AL20" s="103" t="s">
        <v>293</v>
      </c>
      <c r="AM20" s="106" t="s">
        <v>294</v>
      </c>
      <c r="AN20" s="105">
        <v>100</v>
      </c>
      <c r="AO20" s="106">
        <v>130.53</v>
      </c>
      <c r="AP20" s="106">
        <v>124.55</v>
      </c>
      <c r="AQ20" s="106">
        <v>126.8</v>
      </c>
      <c r="AR20" s="106">
        <v>0</v>
      </c>
      <c r="AS20" s="107">
        <v>0</v>
      </c>
      <c r="AT20" s="106">
        <v>4</v>
      </c>
      <c r="AU20" s="106">
        <v>295</v>
      </c>
      <c r="AV20" s="108">
        <v>0.7026</v>
      </c>
      <c r="AX20" s="79"/>
      <c r="AY20" s="84"/>
      <c r="AZ20" s="80"/>
      <c r="BA20" s="77"/>
      <c r="BB20" s="77"/>
      <c r="BC20" s="77"/>
      <c r="BD20" s="77"/>
      <c r="BE20" s="81"/>
      <c r="BF20" s="77"/>
      <c r="BG20" s="77"/>
      <c r="BH20" s="81"/>
    </row>
    <row r="21" spans="2:60" ht="29" x14ac:dyDescent="0.35">
      <c r="B21" s="103" t="s">
        <v>146</v>
      </c>
      <c r="C21" s="104">
        <v>45302.755555555559</v>
      </c>
      <c r="D21" s="105">
        <v>260</v>
      </c>
      <c r="E21" s="106">
        <v>0.11</v>
      </c>
      <c r="F21" s="106">
        <v>0.11</v>
      </c>
      <c r="G21" s="106">
        <v>0.12</v>
      </c>
      <c r="H21" s="106">
        <v>-0.34</v>
      </c>
      <c r="I21" s="107">
        <v>-0.75560000000000005</v>
      </c>
      <c r="J21" s="106">
        <v>242</v>
      </c>
      <c r="K21" s="106">
        <v>451</v>
      </c>
      <c r="L21" s="108">
        <v>0.23830000000000001</v>
      </c>
      <c r="N21" s="136" t="s">
        <v>429</v>
      </c>
      <c r="O21" s="141">
        <v>45302.698611111111</v>
      </c>
      <c r="P21" s="138">
        <v>75</v>
      </c>
      <c r="Q21" s="137">
        <v>147.88999999999999</v>
      </c>
      <c r="R21" s="137">
        <v>148.05000000000001</v>
      </c>
      <c r="S21" s="137">
        <v>150.15</v>
      </c>
      <c r="T21" s="137">
        <v>-5.5</v>
      </c>
      <c r="U21" s="139">
        <v>-3.5900000000000001E-2</v>
      </c>
      <c r="V21" s="137">
        <v>19</v>
      </c>
      <c r="W21" s="142">
        <v>1707</v>
      </c>
      <c r="X21" s="140">
        <v>1.3412999999999999</v>
      </c>
      <c r="Z21" s="103" t="s">
        <v>189</v>
      </c>
      <c r="AA21" s="104">
        <v>45302.706944444442</v>
      </c>
      <c r="AB21" s="105">
        <v>190</v>
      </c>
      <c r="AC21" s="106">
        <v>40</v>
      </c>
      <c r="AD21" s="106">
        <v>40.15</v>
      </c>
      <c r="AE21" s="106">
        <v>40.799999999999997</v>
      </c>
      <c r="AF21" s="106">
        <v>-4.8499999999999996</v>
      </c>
      <c r="AG21" s="107">
        <v>-0.1081</v>
      </c>
      <c r="AH21" s="106">
        <v>44</v>
      </c>
      <c r="AI21" s="106">
        <v>112</v>
      </c>
      <c r="AJ21" s="108">
        <v>0.36459999999999998</v>
      </c>
      <c r="AL21" s="103" t="s">
        <v>295</v>
      </c>
      <c r="AM21" s="106" t="s">
        <v>296</v>
      </c>
      <c r="AN21" s="105">
        <v>105</v>
      </c>
      <c r="AO21" s="106">
        <v>132</v>
      </c>
      <c r="AP21" s="106">
        <v>119.7</v>
      </c>
      <c r="AQ21" s="106">
        <v>122.15</v>
      </c>
      <c r="AR21" s="106">
        <v>0</v>
      </c>
      <c r="AS21" s="107">
        <v>0</v>
      </c>
      <c r="AT21" s="106">
        <v>5</v>
      </c>
      <c r="AU21" s="106">
        <v>208</v>
      </c>
      <c r="AV21" s="108">
        <v>0.67979999999999996</v>
      </c>
      <c r="AX21" s="79"/>
      <c r="AY21" s="77"/>
      <c r="AZ21" s="80"/>
      <c r="BA21" s="77"/>
      <c r="BB21" s="77"/>
      <c r="BC21" s="77"/>
      <c r="BD21" s="77"/>
      <c r="BE21" s="81"/>
      <c r="BF21" s="77"/>
      <c r="BG21" s="77"/>
      <c r="BH21" s="81"/>
    </row>
    <row r="22" spans="2:60" ht="29" x14ac:dyDescent="0.35">
      <c r="B22" s="103" t="s">
        <v>147</v>
      </c>
      <c r="C22" s="104">
        <v>45302.74722222222</v>
      </c>
      <c r="D22" s="105">
        <v>265</v>
      </c>
      <c r="E22" s="106">
        <v>7.0000000000000007E-2</v>
      </c>
      <c r="F22" s="106">
        <v>0.05</v>
      </c>
      <c r="G22" s="106">
        <v>0.1</v>
      </c>
      <c r="H22" s="106">
        <v>-0.22</v>
      </c>
      <c r="I22" s="107">
        <v>-0.75860000000000005</v>
      </c>
      <c r="J22" s="106">
        <v>18</v>
      </c>
      <c r="K22" s="106">
        <v>128</v>
      </c>
      <c r="L22" s="108">
        <v>0.25640000000000002</v>
      </c>
      <c r="N22" s="136" t="s">
        <v>430</v>
      </c>
      <c r="O22" s="137" t="s">
        <v>431</v>
      </c>
      <c r="P22" s="138">
        <v>80</v>
      </c>
      <c r="Q22" s="137">
        <v>156.32</v>
      </c>
      <c r="R22" s="137">
        <v>141.75</v>
      </c>
      <c r="S22" s="137">
        <v>145.4</v>
      </c>
      <c r="T22" s="137">
        <v>0</v>
      </c>
      <c r="U22" s="139">
        <v>0</v>
      </c>
      <c r="V22" s="137">
        <v>11</v>
      </c>
      <c r="W22" s="137">
        <v>370</v>
      </c>
      <c r="X22" s="140">
        <v>1.1445000000000001</v>
      </c>
      <c r="Z22" s="103" t="s">
        <v>190</v>
      </c>
      <c r="AA22" s="104">
        <v>45302.820138888892</v>
      </c>
      <c r="AB22" s="105">
        <v>195</v>
      </c>
      <c r="AC22" s="106">
        <v>36.270000000000003</v>
      </c>
      <c r="AD22" s="106">
        <v>36.15</v>
      </c>
      <c r="AE22" s="106">
        <v>36.6</v>
      </c>
      <c r="AF22" s="106">
        <v>-4.03</v>
      </c>
      <c r="AG22" s="107">
        <v>-0.1</v>
      </c>
      <c r="AH22" s="106">
        <v>25</v>
      </c>
      <c r="AI22" s="106">
        <v>263</v>
      </c>
      <c r="AJ22" s="108">
        <v>0.34810000000000002</v>
      </c>
      <c r="AL22" s="103" t="s">
        <v>297</v>
      </c>
      <c r="AM22" s="104">
        <v>45302.75</v>
      </c>
      <c r="AN22" s="105">
        <v>110</v>
      </c>
      <c r="AO22" s="106">
        <v>115.4</v>
      </c>
      <c r="AP22" s="106">
        <v>114.9</v>
      </c>
      <c r="AQ22" s="106">
        <v>116.65</v>
      </c>
      <c r="AR22" s="106">
        <v>-9.6199999999999992</v>
      </c>
      <c r="AS22" s="107">
        <v>-7.6899999999999996E-2</v>
      </c>
      <c r="AT22" s="106">
        <v>45</v>
      </c>
      <c r="AU22" s="106">
        <v>315</v>
      </c>
      <c r="AV22" s="108">
        <v>0.63560000000000005</v>
      </c>
      <c r="AX22" s="79"/>
      <c r="AY22" s="77"/>
      <c r="AZ22" s="80"/>
      <c r="BA22" s="77"/>
      <c r="BB22" s="77"/>
      <c r="BC22" s="77"/>
      <c r="BD22" s="77"/>
      <c r="BE22" s="81"/>
      <c r="BF22" s="77"/>
      <c r="BG22" s="77"/>
      <c r="BH22" s="81"/>
    </row>
    <row r="23" spans="2:60" ht="29" x14ac:dyDescent="0.35">
      <c r="B23" s="103" t="s">
        <v>148</v>
      </c>
      <c r="C23" s="104">
        <v>45302.825694444444</v>
      </c>
      <c r="D23" s="105">
        <v>270</v>
      </c>
      <c r="E23" s="106">
        <v>0.04</v>
      </c>
      <c r="F23" s="106">
        <v>0.03</v>
      </c>
      <c r="G23" s="106">
        <v>7.0000000000000007E-2</v>
      </c>
      <c r="H23" s="106">
        <v>-0.12</v>
      </c>
      <c r="I23" s="107">
        <v>-0.75</v>
      </c>
      <c r="J23" s="106">
        <v>658</v>
      </c>
      <c r="K23" s="106">
        <v>919</v>
      </c>
      <c r="L23" s="108">
        <v>0.2666</v>
      </c>
      <c r="N23" s="136" t="s">
        <v>432</v>
      </c>
      <c r="O23" s="137" t="s">
        <v>433</v>
      </c>
      <c r="P23" s="138">
        <v>85</v>
      </c>
      <c r="Q23" s="137">
        <v>146.54</v>
      </c>
      <c r="R23" s="137">
        <v>137.4</v>
      </c>
      <c r="S23" s="137">
        <v>140.44999999999999</v>
      </c>
      <c r="T23" s="137">
        <v>0</v>
      </c>
      <c r="U23" s="139">
        <v>0</v>
      </c>
      <c r="V23" s="137">
        <v>1</v>
      </c>
      <c r="W23" s="137">
        <v>327</v>
      </c>
      <c r="X23" s="140">
        <v>1.1640999999999999</v>
      </c>
      <c r="Z23" s="103" t="s">
        <v>191</v>
      </c>
      <c r="AA23" s="104">
        <v>45302.829861111109</v>
      </c>
      <c r="AB23" s="105">
        <v>200</v>
      </c>
      <c r="AC23" s="106">
        <v>32.32</v>
      </c>
      <c r="AD23" s="106">
        <v>32.200000000000003</v>
      </c>
      <c r="AE23" s="106">
        <v>32.700000000000003</v>
      </c>
      <c r="AF23" s="106">
        <v>-4.53</v>
      </c>
      <c r="AG23" s="107">
        <v>-0.1229</v>
      </c>
      <c r="AH23" s="106">
        <v>66</v>
      </c>
      <c r="AI23" s="106">
        <v>418</v>
      </c>
      <c r="AJ23" s="108">
        <v>0.33560000000000001</v>
      </c>
      <c r="AL23" s="103" t="s">
        <v>298</v>
      </c>
      <c r="AM23" s="106" t="s">
        <v>299</v>
      </c>
      <c r="AN23" s="105">
        <v>115</v>
      </c>
      <c r="AO23" s="106">
        <v>116.06</v>
      </c>
      <c r="AP23" s="106">
        <v>110.15</v>
      </c>
      <c r="AQ23" s="106">
        <v>112.5</v>
      </c>
      <c r="AR23" s="106">
        <v>0</v>
      </c>
      <c r="AS23" s="107">
        <v>0</v>
      </c>
      <c r="AT23" s="106">
        <v>1</v>
      </c>
      <c r="AU23" s="106">
        <v>388</v>
      </c>
      <c r="AV23" s="108">
        <v>0.62939999999999996</v>
      </c>
      <c r="AX23" s="79"/>
      <c r="AY23" s="84"/>
      <c r="AZ23" s="80"/>
      <c r="BA23" s="77"/>
      <c r="BB23" s="77"/>
      <c r="BC23" s="77"/>
      <c r="BD23" s="77"/>
      <c r="BE23" s="81"/>
      <c r="BF23" s="77"/>
      <c r="BG23" s="77"/>
      <c r="BH23" s="81"/>
    </row>
    <row r="24" spans="2:60" ht="29" x14ac:dyDescent="0.35">
      <c r="B24" s="103" t="s">
        <v>149</v>
      </c>
      <c r="C24" s="104">
        <v>45302.5625</v>
      </c>
      <c r="D24" s="105">
        <v>275</v>
      </c>
      <c r="E24" s="106">
        <v>0.06</v>
      </c>
      <c r="F24" s="106">
        <v>0.01</v>
      </c>
      <c r="G24" s="106">
        <v>0.06</v>
      </c>
      <c r="H24" s="106">
        <v>-0.06</v>
      </c>
      <c r="I24" s="107">
        <v>-0.5</v>
      </c>
      <c r="J24" s="106">
        <v>1</v>
      </c>
      <c r="K24" s="106">
        <v>38</v>
      </c>
      <c r="L24" s="108">
        <v>0.28320000000000001</v>
      </c>
      <c r="N24" s="136" t="s">
        <v>434</v>
      </c>
      <c r="O24" s="141">
        <v>45302.82916666667</v>
      </c>
      <c r="P24" s="138">
        <v>90</v>
      </c>
      <c r="Q24" s="137">
        <v>133.85</v>
      </c>
      <c r="R24" s="137">
        <v>133.30000000000001</v>
      </c>
      <c r="S24" s="137">
        <v>134.25</v>
      </c>
      <c r="T24" s="137">
        <v>-10.57</v>
      </c>
      <c r="U24" s="139">
        <v>-7.3200000000000001E-2</v>
      </c>
      <c r="V24" s="137">
        <v>2</v>
      </c>
      <c r="W24" s="137">
        <v>650</v>
      </c>
      <c r="X24" s="140">
        <v>1.0692999999999999</v>
      </c>
      <c r="Z24" s="103" t="s">
        <v>192</v>
      </c>
      <c r="AA24" s="104">
        <v>45302.827777777777</v>
      </c>
      <c r="AB24" s="105">
        <v>205</v>
      </c>
      <c r="AC24" s="106">
        <v>28.46</v>
      </c>
      <c r="AD24" s="106">
        <v>28.45</v>
      </c>
      <c r="AE24" s="106">
        <v>28.85</v>
      </c>
      <c r="AF24" s="106">
        <v>-3.89</v>
      </c>
      <c r="AG24" s="107">
        <v>-0.1202</v>
      </c>
      <c r="AH24" s="106">
        <v>43</v>
      </c>
      <c r="AI24" s="106">
        <v>391</v>
      </c>
      <c r="AJ24" s="108">
        <v>0.32169999999999999</v>
      </c>
      <c r="AL24" s="103" t="s">
        <v>300</v>
      </c>
      <c r="AM24" s="106" t="s">
        <v>301</v>
      </c>
      <c r="AN24" s="105">
        <v>120</v>
      </c>
      <c r="AO24" s="106">
        <v>105.82</v>
      </c>
      <c r="AP24" s="106">
        <v>105.3</v>
      </c>
      <c r="AQ24" s="106">
        <v>107.65</v>
      </c>
      <c r="AR24" s="106">
        <v>-5.39</v>
      </c>
      <c r="AS24" s="107">
        <v>-4.8500000000000001E-2</v>
      </c>
      <c r="AT24" s="106">
        <v>1</v>
      </c>
      <c r="AU24" s="109">
        <v>1346</v>
      </c>
      <c r="AV24" s="108">
        <v>0.60250000000000004</v>
      </c>
      <c r="AX24" s="79"/>
      <c r="AY24" s="84"/>
      <c r="AZ24" s="80"/>
      <c r="BA24" s="77"/>
      <c r="BB24" s="77"/>
      <c r="BC24" s="77"/>
      <c r="BD24" s="77"/>
      <c r="BE24" s="81"/>
      <c r="BF24" s="77"/>
      <c r="BG24" s="77"/>
      <c r="BH24" s="81"/>
    </row>
    <row r="25" spans="2:60" ht="29" x14ac:dyDescent="0.35">
      <c r="B25" s="103" t="s">
        <v>150</v>
      </c>
      <c r="C25" s="104">
        <v>45302.832638888889</v>
      </c>
      <c r="D25" s="105">
        <v>280</v>
      </c>
      <c r="E25" s="106">
        <v>0.03</v>
      </c>
      <c r="F25" s="106">
        <v>0.01</v>
      </c>
      <c r="G25" s="106">
        <v>0.23</v>
      </c>
      <c r="H25" s="106">
        <v>-0.04</v>
      </c>
      <c r="I25" s="107">
        <v>-0.57140000000000002</v>
      </c>
      <c r="J25" s="106">
        <v>120</v>
      </c>
      <c r="K25" s="106">
        <v>477</v>
      </c>
      <c r="L25" s="108">
        <v>0.36520000000000002</v>
      </c>
      <c r="N25" s="136" t="s">
        <v>435</v>
      </c>
      <c r="O25" s="137" t="s">
        <v>406</v>
      </c>
      <c r="P25" s="138">
        <v>95</v>
      </c>
      <c r="Q25" s="137">
        <v>133.05000000000001</v>
      </c>
      <c r="R25" s="137">
        <v>128.35</v>
      </c>
      <c r="S25" s="137">
        <v>129.35</v>
      </c>
      <c r="T25" s="137">
        <v>0</v>
      </c>
      <c r="U25" s="139">
        <v>0</v>
      </c>
      <c r="V25" s="137">
        <v>1</v>
      </c>
      <c r="W25" s="142">
        <v>2572</v>
      </c>
      <c r="X25" s="140">
        <v>1.0266</v>
      </c>
      <c r="Z25" s="103" t="s">
        <v>193</v>
      </c>
      <c r="AA25" s="104">
        <v>45302.811805555553</v>
      </c>
      <c r="AB25" s="105">
        <v>210</v>
      </c>
      <c r="AC25" s="106">
        <v>24.6</v>
      </c>
      <c r="AD25" s="106">
        <v>25</v>
      </c>
      <c r="AE25" s="106">
        <v>25.4</v>
      </c>
      <c r="AF25" s="106">
        <v>-4.2</v>
      </c>
      <c r="AG25" s="107">
        <v>-0.14580000000000001</v>
      </c>
      <c r="AH25" s="106">
        <v>11</v>
      </c>
      <c r="AI25" s="106">
        <v>259</v>
      </c>
      <c r="AJ25" s="108">
        <v>0.3125</v>
      </c>
      <c r="AL25" s="103" t="s">
        <v>302</v>
      </c>
      <c r="AM25" s="106" t="s">
        <v>303</v>
      </c>
      <c r="AN25" s="105">
        <v>125</v>
      </c>
      <c r="AO25" s="106">
        <v>114.15</v>
      </c>
      <c r="AP25" s="106">
        <v>100.55</v>
      </c>
      <c r="AQ25" s="106">
        <v>103</v>
      </c>
      <c r="AR25" s="106">
        <v>0</v>
      </c>
      <c r="AS25" s="107">
        <v>0</v>
      </c>
      <c r="AT25" s="106">
        <v>18</v>
      </c>
      <c r="AU25" s="106">
        <v>438</v>
      </c>
      <c r="AV25" s="108">
        <v>0.58260000000000001</v>
      </c>
      <c r="AX25" s="79"/>
      <c r="AY25" s="84"/>
      <c r="AZ25" s="80"/>
      <c r="BA25" s="77"/>
      <c r="BB25" s="77"/>
      <c r="BC25" s="77"/>
      <c r="BD25" s="77"/>
      <c r="BE25" s="81"/>
      <c r="BF25" s="77"/>
      <c r="BG25" s="77"/>
      <c r="BH25" s="81"/>
    </row>
    <row r="26" spans="2:60" ht="29" x14ac:dyDescent="0.35">
      <c r="B26" s="110" t="s">
        <v>129</v>
      </c>
      <c r="C26" s="111"/>
      <c r="D26" s="111"/>
      <c r="E26" s="111"/>
      <c r="F26" s="111"/>
      <c r="G26" s="111"/>
      <c r="H26" s="111"/>
      <c r="I26" s="111"/>
      <c r="J26" s="111"/>
      <c r="K26" s="111"/>
      <c r="L26" s="112"/>
      <c r="N26" s="136" t="s">
        <v>436</v>
      </c>
      <c r="O26" s="141">
        <v>45302.819444444445</v>
      </c>
      <c r="P26" s="138">
        <v>100</v>
      </c>
      <c r="Q26" s="137">
        <v>123.65</v>
      </c>
      <c r="R26" s="137">
        <v>123.55</v>
      </c>
      <c r="S26" s="137">
        <v>124.4</v>
      </c>
      <c r="T26" s="137">
        <v>-4.5599999999999996</v>
      </c>
      <c r="U26" s="139">
        <v>-3.56E-2</v>
      </c>
      <c r="V26" s="137">
        <v>20</v>
      </c>
      <c r="W26" s="142">
        <v>5064</v>
      </c>
      <c r="X26" s="140">
        <v>0.99370000000000003</v>
      </c>
      <c r="Z26" s="103" t="s">
        <v>194</v>
      </c>
      <c r="AA26" s="104">
        <v>45302.809027777781</v>
      </c>
      <c r="AB26" s="105">
        <v>215</v>
      </c>
      <c r="AC26" s="106">
        <v>21.55</v>
      </c>
      <c r="AD26" s="106">
        <v>21.5</v>
      </c>
      <c r="AE26" s="106">
        <v>22</v>
      </c>
      <c r="AF26" s="106">
        <v>-3.83</v>
      </c>
      <c r="AG26" s="107">
        <v>-0.15090000000000001</v>
      </c>
      <c r="AH26" s="109">
        <v>2479</v>
      </c>
      <c r="AI26" s="106">
        <v>620</v>
      </c>
      <c r="AJ26" s="108">
        <v>0.30120000000000002</v>
      </c>
      <c r="AL26" s="103" t="s">
        <v>304</v>
      </c>
      <c r="AM26" s="106" t="s">
        <v>305</v>
      </c>
      <c r="AN26" s="105">
        <v>130</v>
      </c>
      <c r="AO26" s="106">
        <v>100.84</v>
      </c>
      <c r="AP26" s="106">
        <v>95.85</v>
      </c>
      <c r="AQ26" s="106">
        <v>98.1</v>
      </c>
      <c r="AR26" s="106">
        <v>0</v>
      </c>
      <c r="AS26" s="107">
        <v>0</v>
      </c>
      <c r="AT26" s="106">
        <v>89</v>
      </c>
      <c r="AU26" s="106">
        <v>666</v>
      </c>
      <c r="AV26" s="108">
        <v>0.5585</v>
      </c>
      <c r="AX26" s="79"/>
      <c r="AY26" s="84"/>
      <c r="AZ26" s="80"/>
      <c r="BA26" s="77"/>
      <c r="BB26" s="77"/>
      <c r="BC26" s="77"/>
      <c r="BD26" s="77"/>
      <c r="BE26" s="81"/>
      <c r="BF26" s="77"/>
      <c r="BG26" s="77"/>
      <c r="BH26" s="81"/>
    </row>
    <row r="27" spans="2:60" ht="29" x14ac:dyDescent="0.35">
      <c r="B27" s="113" t="s">
        <v>130</v>
      </c>
      <c r="C27" s="111"/>
      <c r="D27" s="111"/>
      <c r="E27" s="111"/>
      <c r="F27" s="111"/>
      <c r="G27" s="111"/>
      <c r="H27" s="111"/>
      <c r="I27" s="111"/>
      <c r="J27" s="111"/>
      <c r="K27" s="111"/>
      <c r="L27" s="112"/>
      <c r="N27" s="136" t="s">
        <v>437</v>
      </c>
      <c r="O27" s="141">
        <v>45302.820833333331</v>
      </c>
      <c r="P27" s="138">
        <v>105</v>
      </c>
      <c r="Q27" s="137">
        <v>118.9</v>
      </c>
      <c r="R27" s="137">
        <v>118</v>
      </c>
      <c r="S27" s="137">
        <v>119.45</v>
      </c>
      <c r="T27" s="137">
        <v>-12.3</v>
      </c>
      <c r="U27" s="139">
        <v>-9.3700000000000006E-2</v>
      </c>
      <c r="V27" s="137">
        <v>3</v>
      </c>
      <c r="W27" s="137">
        <v>708</v>
      </c>
      <c r="X27" s="140">
        <v>0.89449999999999996</v>
      </c>
      <c r="Z27" s="103" t="s">
        <v>195</v>
      </c>
      <c r="AA27" s="104">
        <v>45302.822916666664</v>
      </c>
      <c r="AB27" s="105">
        <v>220</v>
      </c>
      <c r="AC27" s="106">
        <v>18.399999999999999</v>
      </c>
      <c r="AD27" s="106">
        <v>18.45</v>
      </c>
      <c r="AE27" s="106">
        <v>18.899999999999999</v>
      </c>
      <c r="AF27" s="106">
        <v>-3.8</v>
      </c>
      <c r="AG27" s="107">
        <v>-0.17119999999999999</v>
      </c>
      <c r="AH27" s="106">
        <v>98</v>
      </c>
      <c r="AI27" s="106">
        <v>807</v>
      </c>
      <c r="AJ27" s="108">
        <v>0.29170000000000001</v>
      </c>
      <c r="AL27" s="103" t="s">
        <v>306</v>
      </c>
      <c r="AM27" s="106" t="s">
        <v>307</v>
      </c>
      <c r="AN27" s="105">
        <v>135</v>
      </c>
      <c r="AO27" s="106">
        <v>102.9</v>
      </c>
      <c r="AP27" s="106">
        <v>91</v>
      </c>
      <c r="AQ27" s="106">
        <v>93.4</v>
      </c>
      <c r="AR27" s="106">
        <v>0</v>
      </c>
      <c r="AS27" s="107">
        <v>0</v>
      </c>
      <c r="AT27" s="106">
        <v>200</v>
      </c>
      <c r="AU27" s="106">
        <v>570</v>
      </c>
      <c r="AV27" s="108">
        <v>0.53559999999999997</v>
      </c>
      <c r="AX27" s="79"/>
      <c r="AY27" s="84"/>
      <c r="AZ27" s="80"/>
      <c r="BA27" s="77"/>
      <c r="BB27" s="77"/>
      <c r="BC27" s="77"/>
      <c r="BD27" s="77"/>
      <c r="BE27" s="81"/>
      <c r="BF27" s="77"/>
      <c r="BG27" s="77"/>
      <c r="BH27" s="81"/>
    </row>
    <row r="28" spans="2:60" ht="29" x14ac:dyDescent="0.35">
      <c r="B28" s="133" t="s">
        <v>115</v>
      </c>
      <c r="C28" s="134" t="s">
        <v>116</v>
      </c>
      <c r="D28" s="134" t="s">
        <v>117</v>
      </c>
      <c r="E28" s="134" t="s">
        <v>118</v>
      </c>
      <c r="F28" s="134" t="s">
        <v>119</v>
      </c>
      <c r="G28" s="134" t="s">
        <v>120</v>
      </c>
      <c r="H28" s="134" t="s">
        <v>121</v>
      </c>
      <c r="I28" s="134" t="s">
        <v>122</v>
      </c>
      <c r="J28" s="134" t="s">
        <v>123</v>
      </c>
      <c r="K28" s="134" t="s">
        <v>124</v>
      </c>
      <c r="L28" s="135" t="s">
        <v>125</v>
      </c>
      <c r="N28" s="136" t="s">
        <v>438</v>
      </c>
      <c r="O28" s="141">
        <v>45302.811805555553</v>
      </c>
      <c r="P28" s="138">
        <v>110</v>
      </c>
      <c r="Q28" s="137">
        <v>113.5</v>
      </c>
      <c r="R28" s="137">
        <v>113.6</v>
      </c>
      <c r="S28" s="137">
        <v>114.5</v>
      </c>
      <c r="T28" s="137">
        <v>-4.75</v>
      </c>
      <c r="U28" s="139">
        <v>-4.02E-2</v>
      </c>
      <c r="V28" s="137">
        <v>159</v>
      </c>
      <c r="W28" s="142">
        <v>1188</v>
      </c>
      <c r="X28" s="140">
        <v>0.89939999999999998</v>
      </c>
      <c r="Z28" s="103" t="s">
        <v>196</v>
      </c>
      <c r="AA28" s="104">
        <v>45302.832638888889</v>
      </c>
      <c r="AB28" s="105">
        <v>225</v>
      </c>
      <c r="AC28" s="106">
        <v>15.85</v>
      </c>
      <c r="AD28" s="106">
        <v>15.7</v>
      </c>
      <c r="AE28" s="106">
        <v>16</v>
      </c>
      <c r="AF28" s="106">
        <v>-3.45</v>
      </c>
      <c r="AG28" s="107">
        <v>-0.17879999999999999</v>
      </c>
      <c r="AH28" s="106">
        <v>399</v>
      </c>
      <c r="AI28" s="106">
        <v>471</v>
      </c>
      <c r="AJ28" s="108">
        <v>0.28210000000000002</v>
      </c>
      <c r="AL28" s="103" t="s">
        <v>308</v>
      </c>
      <c r="AM28" s="104">
        <v>45302.756944444445</v>
      </c>
      <c r="AN28" s="105">
        <v>140</v>
      </c>
      <c r="AO28" s="106">
        <v>86.5</v>
      </c>
      <c r="AP28" s="106">
        <v>86.25</v>
      </c>
      <c r="AQ28" s="106">
        <v>88.55</v>
      </c>
      <c r="AR28" s="106">
        <v>-10.8</v>
      </c>
      <c r="AS28" s="107">
        <v>-0.111</v>
      </c>
      <c r="AT28" s="106">
        <v>1</v>
      </c>
      <c r="AU28" s="106">
        <v>737</v>
      </c>
      <c r="AV28" s="108">
        <v>0.5121</v>
      </c>
      <c r="AX28" s="79"/>
      <c r="AY28" s="84"/>
      <c r="AZ28" s="80"/>
      <c r="BA28" s="77"/>
      <c r="BB28" s="77"/>
      <c r="BC28" s="77"/>
      <c r="BD28" s="77"/>
      <c r="BE28" s="81"/>
      <c r="BF28" s="77"/>
      <c r="BG28" s="77"/>
      <c r="BH28" s="81"/>
    </row>
    <row r="29" spans="2:60" ht="29" x14ac:dyDescent="0.35">
      <c r="B29" s="103" t="s">
        <v>151</v>
      </c>
      <c r="C29" s="104">
        <v>45302.822222222225</v>
      </c>
      <c r="D29" s="105">
        <v>150</v>
      </c>
      <c r="E29" s="106">
        <v>0.11</v>
      </c>
      <c r="F29" s="106">
        <v>0.05</v>
      </c>
      <c r="G29" s="106">
        <v>0.19</v>
      </c>
      <c r="H29" s="106">
        <v>0.01</v>
      </c>
      <c r="I29" s="107">
        <v>0.1</v>
      </c>
      <c r="J29" s="106">
        <v>2</v>
      </c>
      <c r="K29" s="106">
        <v>1</v>
      </c>
      <c r="L29" s="108">
        <v>0.55959999999999999</v>
      </c>
      <c r="N29" s="136" t="s">
        <v>439</v>
      </c>
      <c r="O29" s="137" t="s">
        <v>440</v>
      </c>
      <c r="P29" s="138">
        <v>115</v>
      </c>
      <c r="Q29" s="137">
        <v>118.72</v>
      </c>
      <c r="R29" s="137">
        <v>108.4</v>
      </c>
      <c r="S29" s="137">
        <v>109.6</v>
      </c>
      <c r="T29" s="137">
        <v>0</v>
      </c>
      <c r="U29" s="139">
        <v>0</v>
      </c>
      <c r="V29" s="137">
        <v>7</v>
      </c>
      <c r="W29" s="137">
        <v>944</v>
      </c>
      <c r="X29" s="140">
        <v>0.84230000000000005</v>
      </c>
      <c r="Z29" s="103" t="s">
        <v>197</v>
      </c>
      <c r="AA29" s="104">
        <v>45302.79791666667</v>
      </c>
      <c r="AB29" s="105">
        <v>230</v>
      </c>
      <c r="AC29" s="106">
        <v>13.2</v>
      </c>
      <c r="AD29" s="106">
        <v>13.1</v>
      </c>
      <c r="AE29" s="106">
        <v>13.45</v>
      </c>
      <c r="AF29" s="106">
        <v>-2.85</v>
      </c>
      <c r="AG29" s="107">
        <v>-0.17760000000000001</v>
      </c>
      <c r="AH29" s="106">
        <v>178</v>
      </c>
      <c r="AI29" s="106">
        <v>787</v>
      </c>
      <c r="AJ29" s="108">
        <v>0.27460000000000001</v>
      </c>
      <c r="AL29" s="103" t="s">
        <v>309</v>
      </c>
      <c r="AM29" s="106" t="s">
        <v>310</v>
      </c>
      <c r="AN29" s="105">
        <v>145</v>
      </c>
      <c r="AO29" s="106">
        <v>95.79</v>
      </c>
      <c r="AP29" s="106">
        <v>81.5</v>
      </c>
      <c r="AQ29" s="106">
        <v>83.95</v>
      </c>
      <c r="AR29" s="106">
        <v>0</v>
      </c>
      <c r="AS29" s="107">
        <v>0</v>
      </c>
      <c r="AT29" s="106">
        <v>1</v>
      </c>
      <c r="AU29" s="106">
        <v>556</v>
      </c>
      <c r="AV29" s="108">
        <v>0.53120000000000001</v>
      </c>
      <c r="AX29" s="79"/>
      <c r="AY29" s="84"/>
      <c r="AZ29" s="80"/>
      <c r="BA29" s="77"/>
      <c r="BB29" s="77"/>
      <c r="BC29" s="77"/>
      <c r="BD29" s="77"/>
      <c r="BE29" s="81"/>
      <c r="BF29" s="77"/>
      <c r="BG29" s="82"/>
      <c r="BH29" s="81"/>
    </row>
    <row r="30" spans="2:60" ht="29" x14ac:dyDescent="0.35">
      <c r="B30" s="103" t="s">
        <v>152</v>
      </c>
      <c r="C30" s="106" t="s">
        <v>153</v>
      </c>
      <c r="D30" s="105">
        <v>165</v>
      </c>
      <c r="E30" s="106">
        <v>0.12</v>
      </c>
      <c r="F30" s="106">
        <v>0.1</v>
      </c>
      <c r="G30" s="106">
        <v>0.19</v>
      </c>
      <c r="H30" s="106">
        <v>0</v>
      </c>
      <c r="I30" s="107">
        <v>0</v>
      </c>
      <c r="J30" s="106">
        <v>15</v>
      </c>
      <c r="K30" s="106">
        <v>28</v>
      </c>
      <c r="L30" s="108">
        <v>0.46729999999999999</v>
      </c>
      <c r="N30" s="136" t="s">
        <v>441</v>
      </c>
      <c r="O30" s="141">
        <v>45302.815972222219</v>
      </c>
      <c r="P30" s="138">
        <v>120</v>
      </c>
      <c r="Q30" s="137">
        <v>103.8</v>
      </c>
      <c r="R30" s="137">
        <v>103.05</v>
      </c>
      <c r="S30" s="137">
        <v>104.65</v>
      </c>
      <c r="T30" s="137">
        <v>-5.27</v>
      </c>
      <c r="U30" s="139">
        <v>-4.8300000000000003E-2</v>
      </c>
      <c r="V30" s="137">
        <v>9</v>
      </c>
      <c r="W30" s="142">
        <v>7870</v>
      </c>
      <c r="X30" s="140">
        <v>0.77249999999999996</v>
      </c>
      <c r="Z30" s="103" t="s">
        <v>198</v>
      </c>
      <c r="AA30" s="104">
        <v>45302.832638888889</v>
      </c>
      <c r="AB30" s="105">
        <v>235</v>
      </c>
      <c r="AC30" s="106">
        <v>11</v>
      </c>
      <c r="AD30" s="106">
        <v>10.85</v>
      </c>
      <c r="AE30" s="106">
        <v>11.15</v>
      </c>
      <c r="AF30" s="106">
        <v>-2.6</v>
      </c>
      <c r="AG30" s="107">
        <v>-0.19120000000000001</v>
      </c>
      <c r="AH30" s="106">
        <v>132</v>
      </c>
      <c r="AI30" s="106">
        <v>976</v>
      </c>
      <c r="AJ30" s="108">
        <v>0.26729999999999998</v>
      </c>
      <c r="AL30" s="103" t="s">
        <v>311</v>
      </c>
      <c r="AM30" s="106" t="s">
        <v>312</v>
      </c>
      <c r="AN30" s="105">
        <v>150</v>
      </c>
      <c r="AO30" s="106">
        <v>82.39</v>
      </c>
      <c r="AP30" s="106">
        <v>77.05</v>
      </c>
      <c r="AQ30" s="106">
        <v>79.25</v>
      </c>
      <c r="AR30" s="106">
        <v>0</v>
      </c>
      <c r="AS30" s="107">
        <v>0</v>
      </c>
      <c r="AT30" s="106">
        <v>2</v>
      </c>
      <c r="AU30" s="109">
        <v>1347</v>
      </c>
      <c r="AV30" s="108">
        <v>0.50860000000000005</v>
      </c>
      <c r="AX30" s="79"/>
      <c r="AY30" s="84"/>
      <c r="AZ30" s="80"/>
      <c r="BA30" s="77"/>
      <c r="BB30" s="77"/>
      <c r="BC30" s="77"/>
      <c r="BD30" s="77"/>
      <c r="BE30" s="81"/>
      <c r="BF30" s="77"/>
      <c r="BG30" s="82"/>
      <c r="BH30" s="81"/>
    </row>
    <row r="31" spans="2:60" ht="29" x14ac:dyDescent="0.35">
      <c r="B31" s="103" t="s">
        <v>154</v>
      </c>
      <c r="C31" s="104">
        <v>45302.581944444442</v>
      </c>
      <c r="D31" s="105">
        <v>175</v>
      </c>
      <c r="E31" s="106">
        <v>0.2</v>
      </c>
      <c r="F31" s="106">
        <v>0.18</v>
      </c>
      <c r="G31" s="106">
        <v>0.23</v>
      </c>
      <c r="H31" s="106">
        <v>-0.03</v>
      </c>
      <c r="I31" s="107">
        <v>-0.13039999999999999</v>
      </c>
      <c r="J31" s="106">
        <v>100</v>
      </c>
      <c r="K31" s="106">
        <v>334</v>
      </c>
      <c r="L31" s="108">
        <v>0.39839999999999998</v>
      </c>
      <c r="N31" s="136" t="s">
        <v>442</v>
      </c>
      <c r="O31" s="137" t="s">
        <v>256</v>
      </c>
      <c r="P31" s="138">
        <v>125</v>
      </c>
      <c r="Q31" s="137">
        <v>99.01</v>
      </c>
      <c r="R31" s="137">
        <v>98.8</v>
      </c>
      <c r="S31" s="137">
        <v>99.7</v>
      </c>
      <c r="T31" s="137">
        <v>-4.49</v>
      </c>
      <c r="U31" s="139">
        <v>-4.3400000000000001E-2</v>
      </c>
      <c r="V31" s="137">
        <v>5</v>
      </c>
      <c r="W31" s="142">
        <v>3511</v>
      </c>
      <c r="X31" s="140">
        <v>0.78129999999999999</v>
      </c>
      <c r="Z31" s="103" t="s">
        <v>199</v>
      </c>
      <c r="AA31" s="104">
        <v>45302.82916666667</v>
      </c>
      <c r="AB31" s="105">
        <v>240</v>
      </c>
      <c r="AC31" s="106">
        <v>9</v>
      </c>
      <c r="AD31" s="106">
        <v>8.85</v>
      </c>
      <c r="AE31" s="106">
        <v>9.5</v>
      </c>
      <c r="AF31" s="106">
        <v>-2.4500000000000002</v>
      </c>
      <c r="AG31" s="107">
        <v>-0.214</v>
      </c>
      <c r="AH31" s="106">
        <v>905</v>
      </c>
      <c r="AI31" s="109">
        <v>2004</v>
      </c>
      <c r="AJ31" s="108">
        <v>0.26729999999999998</v>
      </c>
      <c r="AL31" s="103" t="s">
        <v>313</v>
      </c>
      <c r="AM31" s="106" t="s">
        <v>314</v>
      </c>
      <c r="AN31" s="105">
        <v>155</v>
      </c>
      <c r="AO31" s="106">
        <v>84.73</v>
      </c>
      <c r="AP31" s="106">
        <v>72.3</v>
      </c>
      <c r="AQ31" s="106">
        <v>74.650000000000006</v>
      </c>
      <c r="AR31" s="106">
        <v>0</v>
      </c>
      <c r="AS31" s="107">
        <v>0</v>
      </c>
      <c r="AT31" s="106">
        <v>1</v>
      </c>
      <c r="AU31" s="106">
        <v>993</v>
      </c>
      <c r="AV31" s="108">
        <v>0.48880000000000001</v>
      </c>
      <c r="AX31" s="79"/>
      <c r="AY31" s="84"/>
      <c r="AZ31" s="80"/>
      <c r="BA31" s="77"/>
      <c r="BB31" s="77"/>
      <c r="BC31" s="77"/>
      <c r="BD31" s="77"/>
      <c r="BE31" s="81"/>
      <c r="BF31" s="77"/>
      <c r="BG31" s="77"/>
      <c r="BH31" s="81"/>
    </row>
    <row r="32" spans="2:60" ht="29" x14ac:dyDescent="0.35">
      <c r="B32" s="103" t="s">
        <v>155</v>
      </c>
      <c r="C32" s="104">
        <v>45302.800694444442</v>
      </c>
      <c r="D32" s="105">
        <v>180</v>
      </c>
      <c r="E32" s="106">
        <v>0.25</v>
      </c>
      <c r="F32" s="106">
        <v>0.23</v>
      </c>
      <c r="G32" s="106">
        <v>0.27</v>
      </c>
      <c r="H32" s="106">
        <v>-0.1</v>
      </c>
      <c r="I32" s="107">
        <v>-0.28570000000000001</v>
      </c>
      <c r="J32" s="106">
        <v>24</v>
      </c>
      <c r="K32" s="106">
        <v>127</v>
      </c>
      <c r="L32" s="108">
        <v>0.36870000000000003</v>
      </c>
      <c r="N32" s="136" t="s">
        <v>443</v>
      </c>
      <c r="O32" s="137" t="s">
        <v>444</v>
      </c>
      <c r="P32" s="138">
        <v>130</v>
      </c>
      <c r="Q32" s="137">
        <v>104.72</v>
      </c>
      <c r="R32" s="137">
        <v>93.9</v>
      </c>
      <c r="S32" s="137">
        <v>94.75</v>
      </c>
      <c r="T32" s="137">
        <v>0</v>
      </c>
      <c r="U32" s="139">
        <v>0</v>
      </c>
      <c r="V32" s="137">
        <v>1</v>
      </c>
      <c r="W32" s="142">
        <v>7447</v>
      </c>
      <c r="X32" s="140">
        <v>0.74439999999999995</v>
      </c>
      <c r="Z32" s="103" t="s">
        <v>200</v>
      </c>
      <c r="AA32" s="104">
        <v>45302.816666666666</v>
      </c>
      <c r="AB32" s="105">
        <v>245</v>
      </c>
      <c r="AC32" s="106">
        <v>7.1</v>
      </c>
      <c r="AD32" s="106">
        <v>7.15</v>
      </c>
      <c r="AE32" s="106">
        <v>7.4</v>
      </c>
      <c r="AF32" s="106">
        <v>-2.5</v>
      </c>
      <c r="AG32" s="107">
        <v>-0.26040000000000002</v>
      </c>
      <c r="AH32" s="106">
        <v>212</v>
      </c>
      <c r="AI32" s="106">
        <v>662</v>
      </c>
      <c r="AJ32" s="108">
        <v>0.25530000000000003</v>
      </c>
      <c r="AL32" s="103" t="s">
        <v>315</v>
      </c>
      <c r="AM32" s="106" t="s">
        <v>316</v>
      </c>
      <c r="AN32" s="105">
        <v>160</v>
      </c>
      <c r="AO32" s="106">
        <v>79.650000000000006</v>
      </c>
      <c r="AP32" s="106">
        <v>68.75</v>
      </c>
      <c r="AQ32" s="106">
        <v>69.3</v>
      </c>
      <c r="AR32" s="106">
        <v>0</v>
      </c>
      <c r="AS32" s="107">
        <v>0</v>
      </c>
      <c r="AT32" s="106">
        <v>8</v>
      </c>
      <c r="AU32" s="109">
        <v>3000</v>
      </c>
      <c r="AV32" s="108">
        <v>0.44940000000000002</v>
      </c>
      <c r="AX32" s="79"/>
      <c r="AY32" s="84"/>
      <c r="AZ32" s="80"/>
      <c r="BA32" s="77"/>
      <c r="BB32" s="77"/>
      <c r="BC32" s="77"/>
      <c r="BD32" s="77"/>
      <c r="BE32" s="81"/>
      <c r="BF32" s="77"/>
      <c r="BG32" s="77"/>
      <c r="BH32" s="81"/>
    </row>
    <row r="33" spans="2:60" ht="29" x14ac:dyDescent="0.35">
      <c r="B33" s="103" t="s">
        <v>156</v>
      </c>
      <c r="C33" s="104">
        <v>45302.810416666667</v>
      </c>
      <c r="D33" s="105">
        <v>185</v>
      </c>
      <c r="E33" s="106">
        <v>0.34</v>
      </c>
      <c r="F33" s="106">
        <v>0.31</v>
      </c>
      <c r="G33" s="106">
        <v>0.35</v>
      </c>
      <c r="H33" s="106">
        <v>-0.12</v>
      </c>
      <c r="I33" s="107">
        <v>-0.26090000000000002</v>
      </c>
      <c r="J33" s="106">
        <v>106</v>
      </c>
      <c r="K33" s="106">
        <v>366</v>
      </c>
      <c r="L33" s="108">
        <v>0.34420000000000001</v>
      </c>
      <c r="N33" s="136" t="s">
        <v>445</v>
      </c>
      <c r="O33" s="141">
        <v>45302.818749999999</v>
      </c>
      <c r="P33" s="138">
        <v>135</v>
      </c>
      <c r="Q33" s="137">
        <v>89.05</v>
      </c>
      <c r="R33" s="137">
        <v>88.9</v>
      </c>
      <c r="S33" s="137">
        <v>89.85</v>
      </c>
      <c r="T33" s="137">
        <v>-11.2</v>
      </c>
      <c r="U33" s="139">
        <v>-0.11169999999999999</v>
      </c>
      <c r="V33" s="137">
        <v>20</v>
      </c>
      <c r="W33" s="142">
        <v>8670</v>
      </c>
      <c r="X33" s="140">
        <v>0.7056</v>
      </c>
      <c r="Z33" s="103" t="s">
        <v>201</v>
      </c>
      <c r="AA33" s="104">
        <v>45302.822916666664</v>
      </c>
      <c r="AB33" s="105">
        <v>250</v>
      </c>
      <c r="AC33" s="106">
        <v>5.79</v>
      </c>
      <c r="AD33" s="106">
        <v>5.7</v>
      </c>
      <c r="AE33" s="106">
        <v>5.95</v>
      </c>
      <c r="AF33" s="106">
        <v>-1.96</v>
      </c>
      <c r="AG33" s="107">
        <v>-0.25290000000000001</v>
      </c>
      <c r="AH33" s="106">
        <v>685</v>
      </c>
      <c r="AI33" s="109">
        <v>1791</v>
      </c>
      <c r="AJ33" s="108">
        <v>0.25080000000000002</v>
      </c>
      <c r="AL33" s="103" t="s">
        <v>317</v>
      </c>
      <c r="AM33" s="106" t="s">
        <v>318</v>
      </c>
      <c r="AN33" s="105">
        <v>165</v>
      </c>
      <c r="AO33" s="106">
        <v>68.349999999999994</v>
      </c>
      <c r="AP33" s="106">
        <v>64.05</v>
      </c>
      <c r="AQ33" s="106">
        <v>64.75</v>
      </c>
      <c r="AR33" s="106">
        <v>0</v>
      </c>
      <c r="AS33" s="107">
        <v>0</v>
      </c>
      <c r="AT33" s="106">
        <v>12</v>
      </c>
      <c r="AU33" s="109">
        <v>1224</v>
      </c>
      <c r="AV33" s="108">
        <v>0.43130000000000002</v>
      </c>
      <c r="AX33" s="79"/>
      <c r="AY33" s="84"/>
      <c r="AZ33" s="80"/>
      <c r="BA33" s="77"/>
      <c r="BB33" s="77"/>
      <c r="BC33" s="77"/>
      <c r="BD33" s="77"/>
      <c r="BE33" s="81"/>
      <c r="BF33" s="77"/>
      <c r="BG33" s="82"/>
      <c r="BH33" s="81"/>
    </row>
    <row r="34" spans="2:60" ht="29" x14ac:dyDescent="0.35">
      <c r="B34" s="103" t="s">
        <v>157</v>
      </c>
      <c r="C34" s="104">
        <v>45302.811111111114</v>
      </c>
      <c r="D34" s="105">
        <v>190</v>
      </c>
      <c r="E34" s="106">
        <v>0.46</v>
      </c>
      <c r="F34" s="106">
        <v>0.42</v>
      </c>
      <c r="G34" s="106">
        <v>0.46</v>
      </c>
      <c r="H34" s="106">
        <v>-0.14000000000000001</v>
      </c>
      <c r="I34" s="107">
        <v>-0.23330000000000001</v>
      </c>
      <c r="J34" s="106">
        <v>163</v>
      </c>
      <c r="K34" s="109">
        <v>1649</v>
      </c>
      <c r="L34" s="108">
        <v>0.3201</v>
      </c>
      <c r="N34" s="136" t="s">
        <v>446</v>
      </c>
      <c r="O34" s="137" t="s">
        <v>447</v>
      </c>
      <c r="P34" s="138">
        <v>140</v>
      </c>
      <c r="Q34" s="137">
        <v>95.65</v>
      </c>
      <c r="R34" s="137">
        <v>84</v>
      </c>
      <c r="S34" s="137">
        <v>84.9</v>
      </c>
      <c r="T34" s="137">
        <v>0</v>
      </c>
      <c r="U34" s="139">
        <v>0</v>
      </c>
      <c r="V34" s="137">
        <v>2</v>
      </c>
      <c r="W34" s="142">
        <v>8407</v>
      </c>
      <c r="X34" s="140">
        <v>0.66990000000000005</v>
      </c>
      <c r="Z34" s="103" t="s">
        <v>202</v>
      </c>
      <c r="AA34" s="104">
        <v>45302.79583333333</v>
      </c>
      <c r="AB34" s="105">
        <v>255</v>
      </c>
      <c r="AC34" s="106">
        <v>4.7</v>
      </c>
      <c r="AD34" s="106">
        <v>4.5999999999999996</v>
      </c>
      <c r="AE34" s="106">
        <v>4.75</v>
      </c>
      <c r="AF34" s="106">
        <v>-1.75</v>
      </c>
      <c r="AG34" s="107">
        <v>-0.27129999999999999</v>
      </c>
      <c r="AH34" s="106">
        <v>584</v>
      </c>
      <c r="AI34" s="109">
        <v>1612</v>
      </c>
      <c r="AJ34" s="108">
        <v>0.24729999999999999</v>
      </c>
      <c r="AL34" s="103" t="s">
        <v>319</v>
      </c>
      <c r="AM34" s="104">
        <v>45302.699305555558</v>
      </c>
      <c r="AN34" s="105">
        <v>170</v>
      </c>
      <c r="AO34" s="106">
        <v>59.26</v>
      </c>
      <c r="AP34" s="106">
        <v>59.65</v>
      </c>
      <c r="AQ34" s="106">
        <v>60.35</v>
      </c>
      <c r="AR34" s="106">
        <v>-5.0999999999999996</v>
      </c>
      <c r="AS34" s="107">
        <v>-7.9200000000000007E-2</v>
      </c>
      <c r="AT34" s="106">
        <v>34</v>
      </c>
      <c r="AU34" s="109">
        <v>2470</v>
      </c>
      <c r="AV34" s="108">
        <v>0.41599999999999998</v>
      </c>
      <c r="AX34" s="79"/>
      <c r="AY34" s="84"/>
      <c r="AZ34" s="80"/>
      <c r="BA34" s="77"/>
      <c r="BB34" s="77"/>
      <c r="BC34" s="77"/>
      <c r="BD34" s="77"/>
      <c r="BE34" s="81"/>
      <c r="BF34" s="77"/>
      <c r="BG34" s="82"/>
      <c r="BH34" s="81"/>
    </row>
    <row r="35" spans="2:60" ht="29" x14ac:dyDescent="0.35">
      <c r="B35" s="103" t="s">
        <v>158</v>
      </c>
      <c r="C35" s="104">
        <v>45302.829861111109</v>
      </c>
      <c r="D35" s="105">
        <v>195</v>
      </c>
      <c r="E35" s="106">
        <v>0.66</v>
      </c>
      <c r="F35" s="106">
        <v>0.62</v>
      </c>
      <c r="G35" s="106">
        <v>0.67</v>
      </c>
      <c r="H35" s="106">
        <v>-0.2</v>
      </c>
      <c r="I35" s="107">
        <v>-0.2326</v>
      </c>
      <c r="J35" s="106">
        <v>60</v>
      </c>
      <c r="K35" s="106">
        <v>213</v>
      </c>
      <c r="L35" s="108">
        <v>0.30230000000000001</v>
      </c>
      <c r="N35" s="136" t="s">
        <v>448</v>
      </c>
      <c r="O35" s="141">
        <v>45302.8125</v>
      </c>
      <c r="P35" s="138">
        <v>145</v>
      </c>
      <c r="Q35" s="137">
        <v>79.05</v>
      </c>
      <c r="R35" s="137">
        <v>79.05</v>
      </c>
      <c r="S35" s="137">
        <v>80.05</v>
      </c>
      <c r="T35" s="137">
        <v>-4.83</v>
      </c>
      <c r="U35" s="139">
        <v>-5.7599999999999998E-2</v>
      </c>
      <c r="V35" s="137">
        <v>3</v>
      </c>
      <c r="W35" s="142">
        <v>4165</v>
      </c>
      <c r="X35" s="140">
        <v>0.63700000000000001</v>
      </c>
      <c r="Z35" s="103" t="s">
        <v>203</v>
      </c>
      <c r="AA35" s="104">
        <v>45302.822916666664</v>
      </c>
      <c r="AB35" s="105">
        <v>260</v>
      </c>
      <c r="AC35" s="106">
        <v>3.75</v>
      </c>
      <c r="AD35" s="106">
        <v>3.6</v>
      </c>
      <c r="AE35" s="106">
        <v>3.75</v>
      </c>
      <c r="AF35" s="106">
        <v>-1.25</v>
      </c>
      <c r="AG35" s="107">
        <v>-0.25</v>
      </c>
      <c r="AH35" s="106">
        <v>172</v>
      </c>
      <c r="AI35" s="109">
        <v>1785</v>
      </c>
      <c r="AJ35" s="108">
        <v>0.24399999999999999</v>
      </c>
      <c r="AL35" s="103" t="s">
        <v>320</v>
      </c>
      <c r="AM35" s="106" t="s">
        <v>321</v>
      </c>
      <c r="AN35" s="105">
        <v>175</v>
      </c>
      <c r="AO35" s="106">
        <v>60.19</v>
      </c>
      <c r="AP35" s="106">
        <v>55.45</v>
      </c>
      <c r="AQ35" s="106">
        <v>55.95</v>
      </c>
      <c r="AR35" s="106">
        <v>0</v>
      </c>
      <c r="AS35" s="107">
        <v>0</v>
      </c>
      <c r="AT35" s="106">
        <v>25</v>
      </c>
      <c r="AU35" s="109">
        <v>2015</v>
      </c>
      <c r="AV35" s="108">
        <v>0.39989999999999998</v>
      </c>
      <c r="AX35" s="79"/>
      <c r="AY35" s="84"/>
      <c r="AZ35" s="80"/>
      <c r="BA35" s="77"/>
      <c r="BB35" s="77"/>
      <c r="BC35" s="77"/>
      <c r="BD35" s="77"/>
      <c r="BE35" s="81"/>
      <c r="BF35" s="77"/>
      <c r="BG35" s="77"/>
      <c r="BH35" s="81"/>
    </row>
    <row r="36" spans="2:60" ht="29" x14ac:dyDescent="0.35">
      <c r="B36" s="103" t="s">
        <v>159</v>
      </c>
      <c r="C36" s="104">
        <v>45302.830555555556</v>
      </c>
      <c r="D36" s="105">
        <v>200</v>
      </c>
      <c r="E36" s="106">
        <v>0.93</v>
      </c>
      <c r="F36" s="106">
        <v>0.89</v>
      </c>
      <c r="G36" s="106">
        <v>0.99</v>
      </c>
      <c r="H36" s="106">
        <v>-0.27</v>
      </c>
      <c r="I36" s="107">
        <v>-0.22500000000000001</v>
      </c>
      <c r="J36" s="106">
        <v>512</v>
      </c>
      <c r="K36" s="106">
        <v>389</v>
      </c>
      <c r="L36" s="108">
        <v>0.28539999999999999</v>
      </c>
      <c r="N36" s="136" t="s">
        <v>449</v>
      </c>
      <c r="O36" s="137" t="s">
        <v>450</v>
      </c>
      <c r="P36" s="138">
        <v>150</v>
      </c>
      <c r="Q36" s="137">
        <v>79.08</v>
      </c>
      <c r="R36" s="137">
        <v>74.2</v>
      </c>
      <c r="S36" s="137">
        <v>75.099999999999994</v>
      </c>
      <c r="T36" s="137">
        <v>0</v>
      </c>
      <c r="U36" s="139">
        <v>0</v>
      </c>
      <c r="V36" s="137">
        <v>4</v>
      </c>
      <c r="W36" s="142">
        <v>14227</v>
      </c>
      <c r="X36" s="140">
        <v>0.60399999999999998</v>
      </c>
      <c r="Z36" s="103" t="s">
        <v>204</v>
      </c>
      <c r="AA36" s="104">
        <v>45302.80972222222</v>
      </c>
      <c r="AB36" s="105">
        <v>265</v>
      </c>
      <c r="AC36" s="106">
        <v>2.79</v>
      </c>
      <c r="AD36" s="106">
        <v>2.85</v>
      </c>
      <c r="AE36" s="106">
        <v>2.95</v>
      </c>
      <c r="AF36" s="106">
        <v>-1.46</v>
      </c>
      <c r="AG36" s="107">
        <v>-0.34350000000000003</v>
      </c>
      <c r="AH36" s="106">
        <v>19</v>
      </c>
      <c r="AI36" s="109">
        <v>3094</v>
      </c>
      <c r="AJ36" s="108">
        <v>0.24149999999999999</v>
      </c>
      <c r="AL36" s="103" t="s">
        <v>322</v>
      </c>
      <c r="AM36" s="104">
        <v>45302.820833333331</v>
      </c>
      <c r="AN36" s="105">
        <v>180</v>
      </c>
      <c r="AO36" s="106">
        <v>51.1</v>
      </c>
      <c r="AP36" s="106">
        <v>51.1</v>
      </c>
      <c r="AQ36" s="106">
        <v>51.7</v>
      </c>
      <c r="AR36" s="106">
        <v>-3.65</v>
      </c>
      <c r="AS36" s="107">
        <v>-6.6699999999999995E-2</v>
      </c>
      <c r="AT36" s="106">
        <v>29</v>
      </c>
      <c r="AU36" s="109">
        <v>6410</v>
      </c>
      <c r="AV36" s="108">
        <v>0.38590000000000002</v>
      </c>
      <c r="AX36" s="79"/>
      <c r="AY36" s="84"/>
      <c r="AZ36" s="80"/>
      <c r="BA36" s="77"/>
      <c r="BB36" s="77"/>
      <c r="BC36" s="77"/>
      <c r="BD36" s="77"/>
      <c r="BE36" s="81"/>
      <c r="BF36" s="77"/>
      <c r="BG36" s="82"/>
      <c r="BH36" s="81"/>
    </row>
    <row r="37" spans="2:60" ht="29" x14ac:dyDescent="0.35">
      <c r="B37" s="103" t="s">
        <v>160</v>
      </c>
      <c r="C37" s="104">
        <v>45302.823611111111</v>
      </c>
      <c r="D37" s="105">
        <v>205</v>
      </c>
      <c r="E37" s="106">
        <v>1.54</v>
      </c>
      <c r="F37" s="106">
        <v>1.42</v>
      </c>
      <c r="G37" s="106">
        <v>1.52</v>
      </c>
      <c r="H37" s="106">
        <v>-0.42</v>
      </c>
      <c r="I37" s="107">
        <v>-0.21429999999999999</v>
      </c>
      <c r="J37" s="106">
        <v>207</v>
      </c>
      <c r="K37" s="106">
        <v>267</v>
      </c>
      <c r="L37" s="108">
        <v>0.27229999999999999</v>
      </c>
      <c r="N37" s="136" t="s">
        <v>451</v>
      </c>
      <c r="O37" s="141">
        <v>45302.832638888889</v>
      </c>
      <c r="P37" s="138">
        <v>155</v>
      </c>
      <c r="Q37" s="137">
        <v>69.8</v>
      </c>
      <c r="R37" s="137">
        <v>69.25</v>
      </c>
      <c r="S37" s="137">
        <v>70.25</v>
      </c>
      <c r="T37" s="137">
        <v>-4.6500000000000004</v>
      </c>
      <c r="U37" s="139">
        <v>-6.25E-2</v>
      </c>
      <c r="V37" s="137">
        <v>40</v>
      </c>
      <c r="W37" s="142">
        <v>4439</v>
      </c>
      <c r="X37" s="140">
        <v>0.57120000000000004</v>
      </c>
      <c r="Z37" s="103" t="s">
        <v>205</v>
      </c>
      <c r="AA37" s="104">
        <v>45302.823611111111</v>
      </c>
      <c r="AB37" s="105">
        <v>270</v>
      </c>
      <c r="AC37" s="106">
        <v>2.17</v>
      </c>
      <c r="AD37" s="106">
        <v>2.1800000000000002</v>
      </c>
      <c r="AE37" s="106">
        <v>2.34</v>
      </c>
      <c r="AF37" s="106">
        <v>-1.1299999999999999</v>
      </c>
      <c r="AG37" s="107">
        <v>-0.34239999999999998</v>
      </c>
      <c r="AH37" s="106">
        <v>14</v>
      </c>
      <c r="AI37" s="109">
        <v>4382</v>
      </c>
      <c r="AJ37" s="108">
        <v>0.24060000000000001</v>
      </c>
      <c r="AL37" s="103" t="s">
        <v>323</v>
      </c>
      <c r="AM37" s="104">
        <v>45302.660416666666</v>
      </c>
      <c r="AN37" s="105">
        <v>185</v>
      </c>
      <c r="AO37" s="106">
        <v>46.6</v>
      </c>
      <c r="AP37" s="106">
        <v>46.95</v>
      </c>
      <c r="AQ37" s="106">
        <v>47.5</v>
      </c>
      <c r="AR37" s="106">
        <v>-5.04</v>
      </c>
      <c r="AS37" s="107">
        <v>-9.7600000000000006E-2</v>
      </c>
      <c r="AT37" s="106">
        <v>127</v>
      </c>
      <c r="AU37" s="109">
        <v>3035</v>
      </c>
      <c r="AV37" s="108">
        <v>0.37169999999999997</v>
      </c>
      <c r="AX37" s="79"/>
      <c r="AY37" s="84"/>
      <c r="AZ37" s="80"/>
      <c r="BA37" s="77"/>
      <c r="BB37" s="77"/>
      <c r="BC37" s="77"/>
      <c r="BD37" s="77"/>
      <c r="BE37" s="81"/>
      <c r="BF37" s="77"/>
      <c r="BG37" s="77"/>
      <c r="BH37" s="81"/>
    </row>
    <row r="38" spans="2:60" ht="29" x14ac:dyDescent="0.35">
      <c r="B38" s="103" t="s">
        <v>161</v>
      </c>
      <c r="C38" s="104">
        <v>45302.832638888889</v>
      </c>
      <c r="D38" s="105">
        <v>210</v>
      </c>
      <c r="E38" s="106">
        <v>2.21</v>
      </c>
      <c r="F38" s="106">
        <v>2.19</v>
      </c>
      <c r="G38" s="106">
        <v>2.2999999999999998</v>
      </c>
      <c r="H38" s="106">
        <v>-0.71</v>
      </c>
      <c r="I38" s="107">
        <v>-0.2432</v>
      </c>
      <c r="J38" s="106">
        <v>596</v>
      </c>
      <c r="K38" s="109">
        <v>2706</v>
      </c>
      <c r="L38" s="108">
        <v>0.25900000000000001</v>
      </c>
      <c r="N38" s="136" t="s">
        <v>452</v>
      </c>
      <c r="O38" s="141">
        <v>45302.832638888889</v>
      </c>
      <c r="P38" s="138">
        <v>160</v>
      </c>
      <c r="Q38" s="137">
        <v>64.87</v>
      </c>
      <c r="R38" s="137">
        <v>64.349999999999994</v>
      </c>
      <c r="S38" s="137">
        <v>65.349999999999994</v>
      </c>
      <c r="T38" s="137">
        <v>-4.1900000000000004</v>
      </c>
      <c r="U38" s="139">
        <v>-6.0699999999999997E-2</v>
      </c>
      <c r="V38" s="137">
        <v>36</v>
      </c>
      <c r="W38" s="142">
        <v>8916</v>
      </c>
      <c r="X38" s="140">
        <v>0.5383</v>
      </c>
      <c r="Z38" s="103" t="s">
        <v>206</v>
      </c>
      <c r="AA38" s="104">
        <v>45302.815972222219</v>
      </c>
      <c r="AB38" s="105">
        <v>275</v>
      </c>
      <c r="AC38" s="106">
        <v>1.71</v>
      </c>
      <c r="AD38" s="106">
        <v>1.67</v>
      </c>
      <c r="AE38" s="106">
        <v>1.82</v>
      </c>
      <c r="AF38" s="106">
        <v>-1</v>
      </c>
      <c r="AG38" s="107">
        <v>-0.36899999999999999</v>
      </c>
      <c r="AH38" s="106">
        <v>27</v>
      </c>
      <c r="AI38" s="106">
        <v>492</v>
      </c>
      <c r="AJ38" s="108">
        <v>0.2389</v>
      </c>
      <c r="AL38" s="103" t="s">
        <v>324</v>
      </c>
      <c r="AM38" s="104">
        <v>45302.829861111109</v>
      </c>
      <c r="AN38" s="105">
        <v>190</v>
      </c>
      <c r="AO38" s="106">
        <v>43.4</v>
      </c>
      <c r="AP38" s="106">
        <v>42.95</v>
      </c>
      <c r="AQ38" s="106">
        <v>43.4</v>
      </c>
      <c r="AR38" s="106">
        <v>-4.82</v>
      </c>
      <c r="AS38" s="107">
        <v>-0.1</v>
      </c>
      <c r="AT38" s="106">
        <v>7</v>
      </c>
      <c r="AU38" s="109">
        <v>6908</v>
      </c>
      <c r="AV38" s="108">
        <v>0.35820000000000002</v>
      </c>
      <c r="AX38" s="79"/>
      <c r="AY38" s="84"/>
      <c r="AZ38" s="80"/>
      <c r="BA38" s="77"/>
      <c r="BB38" s="77"/>
      <c r="BC38" s="77"/>
      <c r="BD38" s="77"/>
      <c r="BE38" s="81"/>
      <c r="BF38" s="77"/>
      <c r="BG38" s="77"/>
      <c r="BH38" s="81"/>
    </row>
    <row r="39" spans="2:60" ht="29" x14ac:dyDescent="0.35">
      <c r="B39" s="103" t="s">
        <v>162</v>
      </c>
      <c r="C39" s="104">
        <v>45302.832638888889</v>
      </c>
      <c r="D39" s="105">
        <v>215</v>
      </c>
      <c r="E39" s="106">
        <v>3.4</v>
      </c>
      <c r="F39" s="106">
        <v>3.2</v>
      </c>
      <c r="G39" s="106">
        <v>3.6</v>
      </c>
      <c r="H39" s="106">
        <v>-0.56999999999999995</v>
      </c>
      <c r="I39" s="107">
        <v>-0.14360000000000001</v>
      </c>
      <c r="J39" s="106">
        <v>316</v>
      </c>
      <c r="K39" s="106">
        <v>312</v>
      </c>
      <c r="L39" s="108">
        <v>0.253</v>
      </c>
      <c r="N39" s="136" t="s">
        <v>453</v>
      </c>
      <c r="O39" s="141">
        <v>45302.726388888892</v>
      </c>
      <c r="P39" s="138">
        <v>165</v>
      </c>
      <c r="Q39" s="137">
        <v>60.13</v>
      </c>
      <c r="R39" s="137">
        <v>59.45</v>
      </c>
      <c r="S39" s="137">
        <v>60.45</v>
      </c>
      <c r="T39" s="137">
        <v>-6.07</v>
      </c>
      <c r="U39" s="139">
        <v>-9.1700000000000004E-2</v>
      </c>
      <c r="V39" s="137">
        <v>45</v>
      </c>
      <c r="W39" s="142">
        <v>9736</v>
      </c>
      <c r="X39" s="140">
        <v>0.50549999999999995</v>
      </c>
      <c r="Z39" s="103" t="s">
        <v>207</v>
      </c>
      <c r="AA39" s="104">
        <v>45302.773611111108</v>
      </c>
      <c r="AB39" s="105">
        <v>280</v>
      </c>
      <c r="AC39" s="106">
        <v>1.3</v>
      </c>
      <c r="AD39" s="106">
        <v>1.35</v>
      </c>
      <c r="AE39" s="106">
        <v>1.42</v>
      </c>
      <c r="AF39" s="106">
        <v>-0.79</v>
      </c>
      <c r="AG39" s="107">
        <v>-0.378</v>
      </c>
      <c r="AH39" s="106">
        <v>3</v>
      </c>
      <c r="AI39" s="106">
        <v>224</v>
      </c>
      <c r="AJ39" s="108">
        <v>0.23799999999999999</v>
      </c>
      <c r="AL39" s="103" t="s">
        <v>325</v>
      </c>
      <c r="AM39" s="104">
        <v>45302.822916666664</v>
      </c>
      <c r="AN39" s="105">
        <v>195</v>
      </c>
      <c r="AO39" s="106">
        <v>38.85</v>
      </c>
      <c r="AP39" s="106">
        <v>39</v>
      </c>
      <c r="AQ39" s="106">
        <v>39.549999999999997</v>
      </c>
      <c r="AR39" s="106">
        <v>-4.2</v>
      </c>
      <c r="AS39" s="107">
        <v>-9.7600000000000006E-2</v>
      </c>
      <c r="AT39" s="106">
        <v>4</v>
      </c>
      <c r="AU39" s="109">
        <v>3439</v>
      </c>
      <c r="AV39" s="108">
        <v>0.34749999999999998</v>
      </c>
      <c r="AX39" s="79"/>
      <c r="AY39" s="84"/>
      <c r="AZ39" s="80"/>
      <c r="BA39" s="77"/>
      <c r="BB39" s="77"/>
      <c r="BC39" s="77"/>
      <c r="BD39" s="77"/>
      <c r="BE39" s="81"/>
      <c r="BF39" s="77"/>
      <c r="BG39" s="77"/>
      <c r="BH39" s="81"/>
    </row>
    <row r="40" spans="2:60" ht="29" x14ac:dyDescent="0.35">
      <c r="B40" s="103" t="s">
        <v>163</v>
      </c>
      <c r="C40" s="104">
        <v>45302.830555555556</v>
      </c>
      <c r="D40" s="105">
        <v>220</v>
      </c>
      <c r="E40" s="106">
        <v>5.14</v>
      </c>
      <c r="F40" s="106">
        <v>4.9000000000000004</v>
      </c>
      <c r="G40" s="106">
        <v>5.2</v>
      </c>
      <c r="H40" s="106">
        <v>-0.46</v>
      </c>
      <c r="I40" s="107">
        <v>-8.2100000000000006E-2</v>
      </c>
      <c r="J40" s="106">
        <v>482</v>
      </c>
      <c r="K40" s="106">
        <v>222</v>
      </c>
      <c r="L40" s="108">
        <v>0.23960000000000001</v>
      </c>
      <c r="N40" s="136" t="s">
        <v>454</v>
      </c>
      <c r="O40" s="141">
        <v>45302.811805555553</v>
      </c>
      <c r="P40" s="138">
        <v>170</v>
      </c>
      <c r="Q40" s="137">
        <v>54.55</v>
      </c>
      <c r="R40" s="137">
        <v>54.6</v>
      </c>
      <c r="S40" s="137">
        <v>55.6</v>
      </c>
      <c r="T40" s="137">
        <v>-4.91</v>
      </c>
      <c r="U40" s="139">
        <v>-8.2600000000000007E-2</v>
      </c>
      <c r="V40" s="137">
        <v>6</v>
      </c>
      <c r="W40" s="142">
        <v>10816</v>
      </c>
      <c r="X40" s="140">
        <v>0.50480000000000003</v>
      </c>
      <c r="Z40" s="103" t="s">
        <v>208</v>
      </c>
      <c r="AA40" s="104">
        <v>45302.832638888889</v>
      </c>
      <c r="AB40" s="105">
        <v>285</v>
      </c>
      <c r="AC40" s="106">
        <v>1.1100000000000001</v>
      </c>
      <c r="AD40" s="106">
        <v>1.05</v>
      </c>
      <c r="AE40" s="106">
        <v>1.1200000000000001</v>
      </c>
      <c r="AF40" s="106">
        <v>-0.74</v>
      </c>
      <c r="AG40" s="107">
        <v>-0.4</v>
      </c>
      <c r="AH40" s="106">
        <v>819</v>
      </c>
      <c r="AI40" s="106">
        <v>190</v>
      </c>
      <c r="AJ40" s="108">
        <v>0.23810000000000001</v>
      </c>
      <c r="AL40" s="103" t="s">
        <v>326</v>
      </c>
      <c r="AM40" s="104">
        <v>45302.824305555558</v>
      </c>
      <c r="AN40" s="105">
        <v>200</v>
      </c>
      <c r="AO40" s="106">
        <v>35.15</v>
      </c>
      <c r="AP40" s="106">
        <v>35.25</v>
      </c>
      <c r="AQ40" s="106">
        <v>35.700000000000003</v>
      </c>
      <c r="AR40" s="106">
        <v>-3.96</v>
      </c>
      <c r="AS40" s="107">
        <v>-0.1013</v>
      </c>
      <c r="AT40" s="106">
        <v>41</v>
      </c>
      <c r="AU40" s="109">
        <v>10140</v>
      </c>
      <c r="AV40" s="108">
        <v>0.33510000000000001</v>
      </c>
      <c r="AX40" s="79"/>
      <c r="AY40" s="84"/>
      <c r="AZ40" s="80"/>
      <c r="BA40" s="77"/>
      <c r="BB40" s="77"/>
      <c r="BC40" s="77"/>
      <c r="BD40" s="77"/>
      <c r="BE40" s="81"/>
      <c r="BF40" s="77"/>
      <c r="BG40" s="77"/>
      <c r="BH40" s="81"/>
    </row>
    <row r="41" spans="2:60" ht="29" x14ac:dyDescent="0.35">
      <c r="B41" s="103" t="s">
        <v>164</v>
      </c>
      <c r="C41" s="104">
        <v>45302.831944444442</v>
      </c>
      <c r="D41" s="105">
        <v>225</v>
      </c>
      <c r="E41" s="106">
        <v>7.28</v>
      </c>
      <c r="F41" s="106">
        <v>7.15</v>
      </c>
      <c r="G41" s="106">
        <v>9.15</v>
      </c>
      <c r="H41" s="106">
        <v>0.18</v>
      </c>
      <c r="I41" s="107">
        <v>2.5399999999999999E-2</v>
      </c>
      <c r="J41" s="106">
        <v>272</v>
      </c>
      <c r="K41" s="106">
        <v>623</v>
      </c>
      <c r="L41" s="108">
        <v>0.29149999999999998</v>
      </c>
      <c r="N41" s="136" t="s">
        <v>455</v>
      </c>
      <c r="O41" s="141">
        <v>45302.819444444445</v>
      </c>
      <c r="P41" s="138">
        <v>175</v>
      </c>
      <c r="Q41" s="137">
        <v>49.9</v>
      </c>
      <c r="R41" s="137">
        <v>49.8</v>
      </c>
      <c r="S41" s="137">
        <v>50.75</v>
      </c>
      <c r="T41" s="137">
        <v>-4.6399999999999997</v>
      </c>
      <c r="U41" s="139">
        <v>-8.5099999999999995E-2</v>
      </c>
      <c r="V41" s="137">
        <v>47</v>
      </c>
      <c r="W41" s="142">
        <v>7371</v>
      </c>
      <c r="X41" s="140">
        <v>0.47220000000000001</v>
      </c>
      <c r="Z41" s="103" t="s">
        <v>209</v>
      </c>
      <c r="AA41" s="104">
        <v>45302.705555555556</v>
      </c>
      <c r="AB41" s="105">
        <v>290</v>
      </c>
      <c r="AC41" s="106">
        <v>0.81</v>
      </c>
      <c r="AD41" s="106">
        <v>0.83</v>
      </c>
      <c r="AE41" s="106">
        <v>0.89</v>
      </c>
      <c r="AF41" s="106">
        <v>-0.53</v>
      </c>
      <c r="AG41" s="107">
        <v>-0.39550000000000002</v>
      </c>
      <c r="AH41" s="106">
        <v>692</v>
      </c>
      <c r="AI41" s="106">
        <v>227</v>
      </c>
      <c r="AJ41" s="108">
        <v>0.23880000000000001</v>
      </c>
      <c r="AL41" s="103" t="s">
        <v>327</v>
      </c>
      <c r="AM41" s="104">
        <v>45302.8125</v>
      </c>
      <c r="AN41" s="105">
        <v>205</v>
      </c>
      <c r="AO41" s="106">
        <v>31.42</v>
      </c>
      <c r="AP41" s="106">
        <v>31.75</v>
      </c>
      <c r="AQ41" s="106">
        <v>32.200000000000003</v>
      </c>
      <c r="AR41" s="106">
        <v>-4.12</v>
      </c>
      <c r="AS41" s="107">
        <v>-0.1159</v>
      </c>
      <c r="AT41" s="106">
        <v>72</v>
      </c>
      <c r="AU41" s="109">
        <v>6118</v>
      </c>
      <c r="AV41" s="108">
        <v>0.32650000000000001</v>
      </c>
      <c r="AX41" s="79"/>
      <c r="AY41" s="84"/>
      <c r="AZ41" s="80"/>
      <c r="BA41" s="77"/>
      <c r="BB41" s="77"/>
      <c r="BC41" s="77"/>
      <c r="BD41" s="77"/>
      <c r="BE41" s="81"/>
      <c r="BF41" s="77"/>
      <c r="BG41" s="77"/>
      <c r="BH41" s="81"/>
    </row>
    <row r="42" spans="2:60" ht="29" x14ac:dyDescent="0.35">
      <c r="B42" s="103" t="s">
        <v>165</v>
      </c>
      <c r="C42" s="104">
        <v>45302.820833333331</v>
      </c>
      <c r="D42" s="105">
        <v>230</v>
      </c>
      <c r="E42" s="106">
        <v>10.3</v>
      </c>
      <c r="F42" s="106">
        <v>9.5</v>
      </c>
      <c r="G42" s="106">
        <v>10.5</v>
      </c>
      <c r="H42" s="106">
        <v>0.32</v>
      </c>
      <c r="I42" s="107">
        <v>3.2099999999999997E-2</v>
      </c>
      <c r="J42" s="106">
        <v>169</v>
      </c>
      <c r="K42" s="106">
        <v>788</v>
      </c>
      <c r="L42" s="108">
        <v>0.22650000000000001</v>
      </c>
      <c r="N42" s="136" t="s">
        <v>456</v>
      </c>
      <c r="O42" s="141">
        <v>45302.831250000003</v>
      </c>
      <c r="P42" s="138">
        <v>180</v>
      </c>
      <c r="Q42" s="137">
        <v>45.6</v>
      </c>
      <c r="R42" s="137">
        <v>45.05</v>
      </c>
      <c r="S42" s="137">
        <v>45.9</v>
      </c>
      <c r="T42" s="137">
        <v>-4.1500000000000004</v>
      </c>
      <c r="U42" s="139">
        <v>-8.3400000000000002E-2</v>
      </c>
      <c r="V42" s="137">
        <v>27</v>
      </c>
      <c r="W42" s="142">
        <v>26270</v>
      </c>
      <c r="X42" s="140">
        <v>0.43909999999999999</v>
      </c>
      <c r="Z42" s="103" t="s">
        <v>210</v>
      </c>
      <c r="AA42" s="104">
        <v>45302.727083333331</v>
      </c>
      <c r="AB42" s="105">
        <v>295</v>
      </c>
      <c r="AC42" s="106">
        <v>0.65</v>
      </c>
      <c r="AD42" s="106">
        <v>0.63</v>
      </c>
      <c r="AE42" s="106">
        <v>0.71</v>
      </c>
      <c r="AF42" s="106">
        <v>-0.5</v>
      </c>
      <c r="AG42" s="107">
        <v>-0.43480000000000002</v>
      </c>
      <c r="AH42" s="106">
        <v>4</v>
      </c>
      <c r="AI42" s="106">
        <v>159</v>
      </c>
      <c r="AJ42" s="108">
        <v>0.23980000000000001</v>
      </c>
      <c r="AL42" s="103" t="s">
        <v>328</v>
      </c>
      <c r="AM42" s="104">
        <v>45302.813194444447</v>
      </c>
      <c r="AN42" s="105">
        <v>210</v>
      </c>
      <c r="AO42" s="106">
        <v>28</v>
      </c>
      <c r="AP42" s="106">
        <v>28.25</v>
      </c>
      <c r="AQ42" s="106">
        <v>28.7</v>
      </c>
      <c r="AR42" s="106">
        <v>-3.6</v>
      </c>
      <c r="AS42" s="107">
        <v>-0.1139</v>
      </c>
      <c r="AT42" s="106">
        <v>123</v>
      </c>
      <c r="AU42" s="109">
        <v>6880</v>
      </c>
      <c r="AV42" s="108">
        <v>0.31569999999999998</v>
      </c>
      <c r="AX42" s="79"/>
      <c r="AY42" s="84"/>
      <c r="AZ42" s="80"/>
      <c r="BA42" s="77"/>
      <c r="BB42" s="77"/>
      <c r="BC42" s="77"/>
      <c r="BD42" s="77"/>
      <c r="BE42" s="81"/>
      <c r="BF42" s="77"/>
      <c r="BG42" s="77"/>
      <c r="BH42" s="81"/>
    </row>
    <row r="43" spans="2:60" ht="29" x14ac:dyDescent="0.35">
      <c r="B43" s="103" t="s">
        <v>166</v>
      </c>
      <c r="C43" s="104">
        <v>45302.818749999999</v>
      </c>
      <c r="D43" s="105">
        <v>240</v>
      </c>
      <c r="E43" s="106">
        <v>18.22</v>
      </c>
      <c r="F43" s="106">
        <v>17.3</v>
      </c>
      <c r="G43" s="106">
        <v>18.350000000000001</v>
      </c>
      <c r="H43" s="106">
        <v>2.68</v>
      </c>
      <c r="I43" s="107">
        <v>0.17249999999999999</v>
      </c>
      <c r="J43" s="106">
        <v>33</v>
      </c>
      <c r="K43" s="106">
        <v>69</v>
      </c>
      <c r="L43" s="108">
        <v>0.22900000000000001</v>
      </c>
      <c r="N43" s="136" t="s">
        <v>457</v>
      </c>
      <c r="O43" s="141">
        <v>45302.811111111114</v>
      </c>
      <c r="P43" s="138">
        <v>185</v>
      </c>
      <c r="Q43" s="137">
        <v>40.25</v>
      </c>
      <c r="R43" s="137">
        <v>40.549999999999997</v>
      </c>
      <c r="S43" s="137">
        <v>40.950000000000003</v>
      </c>
      <c r="T43" s="137">
        <v>-4.01</v>
      </c>
      <c r="U43" s="139">
        <v>-9.06E-2</v>
      </c>
      <c r="V43" s="137">
        <v>30</v>
      </c>
      <c r="W43" s="142">
        <v>18827</v>
      </c>
      <c r="X43" s="140">
        <v>0.40100000000000002</v>
      </c>
      <c r="Z43" s="103" t="s">
        <v>211</v>
      </c>
      <c r="AA43" s="104">
        <v>45302.627083333333</v>
      </c>
      <c r="AB43" s="105">
        <v>300</v>
      </c>
      <c r="AC43" s="106">
        <v>0.53</v>
      </c>
      <c r="AD43" s="106">
        <v>0.52</v>
      </c>
      <c r="AE43" s="106">
        <v>0.56999999999999995</v>
      </c>
      <c r="AF43" s="106">
        <v>-0.27</v>
      </c>
      <c r="AG43" s="107">
        <v>-0.33750000000000002</v>
      </c>
      <c r="AH43" s="106">
        <v>112</v>
      </c>
      <c r="AI43" s="106">
        <v>797</v>
      </c>
      <c r="AJ43" s="108">
        <v>0.24110000000000001</v>
      </c>
      <c r="AL43" s="103" t="s">
        <v>329</v>
      </c>
      <c r="AM43" s="104">
        <v>45302.738194444442</v>
      </c>
      <c r="AN43" s="105">
        <v>215</v>
      </c>
      <c r="AO43" s="106">
        <v>24.85</v>
      </c>
      <c r="AP43" s="106">
        <v>25.1</v>
      </c>
      <c r="AQ43" s="106">
        <v>25.55</v>
      </c>
      <c r="AR43" s="106">
        <v>-3.9</v>
      </c>
      <c r="AS43" s="107">
        <v>-0.13569999999999999</v>
      </c>
      <c r="AT43" s="106">
        <v>12</v>
      </c>
      <c r="AU43" s="109">
        <v>9842</v>
      </c>
      <c r="AV43" s="108">
        <v>0.30809999999999998</v>
      </c>
      <c r="AX43" s="79"/>
      <c r="AY43" s="84"/>
      <c r="AZ43" s="80"/>
      <c r="BA43" s="77"/>
      <c r="BB43" s="77"/>
      <c r="BC43" s="77"/>
      <c r="BD43" s="77"/>
      <c r="BE43" s="81"/>
      <c r="BF43" s="77"/>
      <c r="BG43" s="77"/>
      <c r="BH43" s="81"/>
    </row>
    <row r="44" spans="2:60" ht="29.5" thickBot="1" x14ac:dyDescent="0.4">
      <c r="B44" s="114" t="s">
        <v>167</v>
      </c>
      <c r="C44" s="115" t="s">
        <v>168</v>
      </c>
      <c r="D44" s="116">
        <v>245</v>
      </c>
      <c r="E44" s="115">
        <v>15.7</v>
      </c>
      <c r="F44" s="115">
        <v>21.9</v>
      </c>
      <c r="G44" s="115">
        <v>22.7</v>
      </c>
      <c r="H44" s="115">
        <v>0</v>
      </c>
      <c r="I44" s="117">
        <v>0</v>
      </c>
      <c r="J44" s="115">
        <v>4</v>
      </c>
      <c r="K44" s="118"/>
      <c r="L44" s="119"/>
      <c r="N44" s="136" t="s">
        <v>458</v>
      </c>
      <c r="O44" s="141">
        <v>45302.802777777775</v>
      </c>
      <c r="P44" s="138">
        <v>190</v>
      </c>
      <c r="Q44" s="137">
        <v>35.700000000000003</v>
      </c>
      <c r="R44" s="137">
        <v>35.950000000000003</v>
      </c>
      <c r="S44" s="137">
        <v>36.299999999999997</v>
      </c>
      <c r="T44" s="137">
        <v>-4.76</v>
      </c>
      <c r="U44" s="139">
        <v>-0.1176</v>
      </c>
      <c r="V44" s="142">
        <v>5880</v>
      </c>
      <c r="W44" s="142">
        <v>59621</v>
      </c>
      <c r="X44" s="140">
        <v>0.37540000000000001</v>
      </c>
      <c r="Z44" s="103" t="s">
        <v>212</v>
      </c>
      <c r="AA44" s="104">
        <v>45302.5625</v>
      </c>
      <c r="AB44" s="105">
        <v>305</v>
      </c>
      <c r="AC44" s="106">
        <v>0.46</v>
      </c>
      <c r="AD44" s="106">
        <v>0.36</v>
      </c>
      <c r="AE44" s="106">
        <v>0.47</v>
      </c>
      <c r="AF44" s="106">
        <v>-0.22</v>
      </c>
      <c r="AG44" s="107">
        <v>-0.32350000000000001</v>
      </c>
      <c r="AH44" s="106">
        <v>1</v>
      </c>
      <c r="AI44" s="106">
        <v>85</v>
      </c>
      <c r="AJ44" s="108">
        <v>0.24349999999999999</v>
      </c>
      <c r="AL44" s="103" t="s">
        <v>330</v>
      </c>
      <c r="AM44" s="104">
        <v>45302.826388888891</v>
      </c>
      <c r="AN44" s="105">
        <v>220</v>
      </c>
      <c r="AO44" s="106">
        <v>22.05</v>
      </c>
      <c r="AP44" s="106">
        <v>22</v>
      </c>
      <c r="AQ44" s="106">
        <v>22.5</v>
      </c>
      <c r="AR44" s="106">
        <v>-3.15</v>
      </c>
      <c r="AS44" s="107">
        <v>-0.125</v>
      </c>
      <c r="AT44" s="106">
        <v>188</v>
      </c>
      <c r="AU44" s="109">
        <v>9110</v>
      </c>
      <c r="AV44" s="108">
        <v>0.29959999999999998</v>
      </c>
      <c r="AX44" s="79"/>
      <c r="AY44" s="84"/>
      <c r="AZ44" s="80"/>
      <c r="BA44" s="77"/>
      <c r="BB44" s="77"/>
      <c r="BC44" s="77"/>
      <c r="BD44" s="77"/>
      <c r="BE44" s="81"/>
      <c r="BF44" s="77"/>
      <c r="BG44" s="77"/>
      <c r="BH44" s="81"/>
    </row>
    <row r="45" spans="2:60" ht="29" x14ac:dyDescent="0.35">
      <c r="N45" s="136" t="s">
        <v>459</v>
      </c>
      <c r="O45" s="141">
        <v>45302.818749999999</v>
      </c>
      <c r="P45" s="138">
        <v>195</v>
      </c>
      <c r="Q45" s="137">
        <v>31.25</v>
      </c>
      <c r="R45" s="137">
        <v>31.45</v>
      </c>
      <c r="S45" s="137">
        <v>31.85</v>
      </c>
      <c r="T45" s="137">
        <v>-3.25</v>
      </c>
      <c r="U45" s="139">
        <v>-9.4200000000000006E-2</v>
      </c>
      <c r="V45" s="137">
        <v>218</v>
      </c>
      <c r="W45" s="142">
        <v>22709</v>
      </c>
      <c r="X45" s="140">
        <v>0.35510000000000003</v>
      </c>
      <c r="Z45" s="103" t="s">
        <v>213</v>
      </c>
      <c r="AA45" s="104">
        <v>45302.620138888888</v>
      </c>
      <c r="AB45" s="105">
        <v>310</v>
      </c>
      <c r="AC45" s="106">
        <v>0.33</v>
      </c>
      <c r="AD45" s="106">
        <v>0.33</v>
      </c>
      <c r="AE45" s="106">
        <v>0.39</v>
      </c>
      <c r="AF45" s="106">
        <v>-0.26</v>
      </c>
      <c r="AG45" s="107">
        <v>-0.44069999999999998</v>
      </c>
      <c r="AH45" s="106">
        <v>1</v>
      </c>
      <c r="AI45" s="106">
        <v>95</v>
      </c>
      <c r="AJ45" s="108">
        <v>0.24610000000000001</v>
      </c>
      <c r="AL45" s="103" t="s">
        <v>331</v>
      </c>
      <c r="AM45" s="104">
        <v>45302.832638888889</v>
      </c>
      <c r="AN45" s="105">
        <v>225</v>
      </c>
      <c r="AO45" s="106">
        <v>19.55</v>
      </c>
      <c r="AP45" s="106">
        <v>19.149999999999999</v>
      </c>
      <c r="AQ45" s="106">
        <v>19.850000000000001</v>
      </c>
      <c r="AR45" s="106">
        <v>-2.95</v>
      </c>
      <c r="AS45" s="107">
        <v>-0.13109999999999999</v>
      </c>
      <c r="AT45" s="106">
        <v>489</v>
      </c>
      <c r="AU45" s="109">
        <v>4387</v>
      </c>
      <c r="AV45" s="108">
        <v>0.29430000000000001</v>
      </c>
      <c r="AX45" s="79"/>
      <c r="AY45" s="77"/>
      <c r="AZ45" s="80"/>
      <c r="BA45" s="77"/>
      <c r="BB45" s="77"/>
      <c r="BC45" s="77"/>
      <c r="BD45" s="77"/>
      <c r="BE45" s="81"/>
      <c r="BF45" s="77"/>
      <c r="BG45" s="77"/>
      <c r="BH45" s="81"/>
    </row>
    <row r="46" spans="2:60" ht="29" x14ac:dyDescent="0.35">
      <c r="N46" s="136" t="s">
        <v>460</v>
      </c>
      <c r="O46" s="141">
        <v>45302.832638888889</v>
      </c>
      <c r="P46" s="138">
        <v>200</v>
      </c>
      <c r="Q46" s="137">
        <v>27.27</v>
      </c>
      <c r="R46" s="137">
        <v>26.25</v>
      </c>
      <c r="S46" s="137">
        <v>27.45</v>
      </c>
      <c r="T46" s="137">
        <v>-3.72</v>
      </c>
      <c r="U46" s="139">
        <v>-0.12</v>
      </c>
      <c r="V46" s="137">
        <v>439</v>
      </c>
      <c r="W46" s="142">
        <v>129534</v>
      </c>
      <c r="X46" s="140">
        <v>0.33300000000000002</v>
      </c>
      <c r="Z46" s="103" t="s">
        <v>214</v>
      </c>
      <c r="AA46" s="104">
        <v>45302.767361111109</v>
      </c>
      <c r="AB46" s="105">
        <v>315</v>
      </c>
      <c r="AC46" s="106">
        <v>0.28999999999999998</v>
      </c>
      <c r="AD46" s="106">
        <v>0.27</v>
      </c>
      <c r="AE46" s="106">
        <v>0.32</v>
      </c>
      <c r="AF46" s="106">
        <v>-0.24</v>
      </c>
      <c r="AG46" s="107">
        <v>-0.45279999999999998</v>
      </c>
      <c r="AH46" s="106">
        <v>37</v>
      </c>
      <c r="AI46" s="106">
        <v>16</v>
      </c>
      <c r="AJ46" s="108">
        <v>0.24809999999999999</v>
      </c>
      <c r="AL46" s="103" t="s">
        <v>332</v>
      </c>
      <c r="AM46" s="104">
        <v>45302.831944444442</v>
      </c>
      <c r="AN46" s="105">
        <v>230</v>
      </c>
      <c r="AO46" s="106">
        <v>16.82</v>
      </c>
      <c r="AP46" s="106">
        <v>16.7</v>
      </c>
      <c r="AQ46" s="106">
        <v>17.05</v>
      </c>
      <c r="AR46" s="106">
        <v>-2.97</v>
      </c>
      <c r="AS46" s="107">
        <v>-0.15010000000000001</v>
      </c>
      <c r="AT46" s="106">
        <v>208</v>
      </c>
      <c r="AU46" s="109">
        <v>8183</v>
      </c>
      <c r="AV46" s="108">
        <v>0.28439999999999999</v>
      </c>
      <c r="AX46" s="79"/>
      <c r="AY46" s="77"/>
      <c r="AZ46" s="80"/>
      <c r="BA46" s="77"/>
      <c r="BB46" s="77"/>
      <c r="BC46" s="77"/>
      <c r="BD46" s="77"/>
      <c r="BE46" s="81"/>
      <c r="BF46" s="77"/>
      <c r="BG46" s="77"/>
      <c r="BH46" s="81"/>
    </row>
    <row r="47" spans="2:60" ht="29" x14ac:dyDescent="0.35">
      <c r="N47" s="136" t="s">
        <v>461</v>
      </c>
      <c r="O47" s="141">
        <v>45302.831944444442</v>
      </c>
      <c r="P47" s="138">
        <v>205</v>
      </c>
      <c r="Q47" s="137">
        <v>23.15</v>
      </c>
      <c r="R47" s="137">
        <v>23</v>
      </c>
      <c r="S47" s="137">
        <v>23.3</v>
      </c>
      <c r="T47" s="137">
        <v>-3.73</v>
      </c>
      <c r="U47" s="139">
        <v>-0.13880000000000001</v>
      </c>
      <c r="V47" s="142">
        <v>7973</v>
      </c>
      <c r="W47" s="142">
        <v>20125</v>
      </c>
      <c r="X47" s="140">
        <v>0.31490000000000001</v>
      </c>
      <c r="Z47" s="103" t="s">
        <v>215</v>
      </c>
      <c r="AA47" s="104">
        <v>45302.602777777778</v>
      </c>
      <c r="AB47" s="105">
        <v>320</v>
      </c>
      <c r="AC47" s="106">
        <v>0.25</v>
      </c>
      <c r="AD47" s="106">
        <v>0.22</v>
      </c>
      <c r="AE47" s="106">
        <v>0.27</v>
      </c>
      <c r="AF47" s="106">
        <v>-0.11</v>
      </c>
      <c r="AG47" s="107">
        <v>-0.30559999999999998</v>
      </c>
      <c r="AH47" s="106">
        <v>100</v>
      </c>
      <c r="AI47" s="106">
        <v>19</v>
      </c>
      <c r="AJ47" s="108">
        <v>0.251</v>
      </c>
      <c r="AL47" s="103" t="s">
        <v>333</v>
      </c>
      <c r="AM47" s="104">
        <v>45302.822916666664</v>
      </c>
      <c r="AN47" s="105">
        <v>235</v>
      </c>
      <c r="AO47" s="106">
        <v>14.3</v>
      </c>
      <c r="AP47" s="106">
        <v>14.35</v>
      </c>
      <c r="AQ47" s="106">
        <v>14.7</v>
      </c>
      <c r="AR47" s="106">
        <v>-2.6</v>
      </c>
      <c r="AS47" s="107">
        <v>-0.15379999999999999</v>
      </c>
      <c r="AT47" s="106">
        <v>213</v>
      </c>
      <c r="AU47" s="109">
        <v>12097</v>
      </c>
      <c r="AV47" s="108">
        <v>0.27810000000000001</v>
      </c>
      <c r="AX47" s="79"/>
      <c r="AY47" s="77"/>
      <c r="AZ47" s="80"/>
      <c r="BA47" s="77"/>
      <c r="BB47" s="77"/>
      <c r="BC47" s="77"/>
      <c r="BD47" s="77"/>
      <c r="BE47" s="81"/>
      <c r="BF47" s="77"/>
      <c r="BG47" s="77"/>
      <c r="BH47" s="81"/>
    </row>
    <row r="48" spans="2:60" ht="29" x14ac:dyDescent="0.35">
      <c r="N48" s="136" t="s">
        <v>462</v>
      </c>
      <c r="O48" s="141">
        <v>45302.831944444442</v>
      </c>
      <c r="P48" s="138">
        <v>210</v>
      </c>
      <c r="Q48" s="137">
        <v>19.25</v>
      </c>
      <c r="R48" s="137">
        <v>19.100000000000001</v>
      </c>
      <c r="S48" s="137">
        <v>19.399999999999999</v>
      </c>
      <c r="T48" s="137">
        <v>-3.6</v>
      </c>
      <c r="U48" s="139">
        <v>-0.1575</v>
      </c>
      <c r="V48" s="137">
        <v>963</v>
      </c>
      <c r="W48" s="142">
        <v>32996</v>
      </c>
      <c r="X48" s="140">
        <v>0.29880000000000001</v>
      </c>
      <c r="Z48" s="103" t="s">
        <v>216</v>
      </c>
      <c r="AA48" s="106" t="s">
        <v>217</v>
      </c>
      <c r="AB48" s="105">
        <v>325</v>
      </c>
      <c r="AC48" s="106">
        <v>0.2</v>
      </c>
      <c r="AD48" s="106">
        <v>0.18</v>
      </c>
      <c r="AE48" s="106">
        <v>0.23</v>
      </c>
      <c r="AF48" s="106">
        <v>-0.1</v>
      </c>
      <c r="AG48" s="107">
        <v>-0.33329999999999999</v>
      </c>
      <c r="AH48" s="106">
        <v>1</v>
      </c>
      <c r="AI48" s="106">
        <v>71</v>
      </c>
      <c r="AJ48" s="108">
        <v>0.25419999999999998</v>
      </c>
      <c r="AL48" s="103" t="s">
        <v>334</v>
      </c>
      <c r="AM48" s="104">
        <v>45302.831250000003</v>
      </c>
      <c r="AN48" s="105">
        <v>240</v>
      </c>
      <c r="AO48" s="106">
        <v>12.55</v>
      </c>
      <c r="AP48" s="106">
        <v>12.35</v>
      </c>
      <c r="AQ48" s="106">
        <v>12.55</v>
      </c>
      <c r="AR48" s="106">
        <v>-2.0699999999999998</v>
      </c>
      <c r="AS48" s="107">
        <v>-0.1416</v>
      </c>
      <c r="AT48" s="106">
        <v>204</v>
      </c>
      <c r="AU48" s="109">
        <v>14160</v>
      </c>
      <c r="AV48" s="108">
        <v>0.27200000000000002</v>
      </c>
      <c r="AX48" s="79"/>
      <c r="AY48" s="84"/>
      <c r="AZ48" s="80"/>
      <c r="BA48" s="77"/>
      <c r="BB48" s="77"/>
      <c r="BC48" s="77"/>
      <c r="BD48" s="77"/>
      <c r="BE48" s="81"/>
      <c r="BF48" s="77"/>
      <c r="BG48" s="77"/>
      <c r="BH48" s="81"/>
    </row>
    <row r="49" spans="14:60" ht="29" x14ac:dyDescent="0.35">
      <c r="N49" s="136" t="s">
        <v>463</v>
      </c>
      <c r="O49" s="141">
        <v>45302.813888888886</v>
      </c>
      <c r="P49" s="138">
        <v>215</v>
      </c>
      <c r="Q49" s="137">
        <v>15.25</v>
      </c>
      <c r="R49" s="137">
        <v>15.5</v>
      </c>
      <c r="S49" s="137">
        <v>15.8</v>
      </c>
      <c r="T49" s="137">
        <v>-3.38</v>
      </c>
      <c r="U49" s="139">
        <v>-0.18140000000000001</v>
      </c>
      <c r="V49" s="137">
        <v>773</v>
      </c>
      <c r="W49" s="142">
        <v>18455</v>
      </c>
      <c r="X49" s="140">
        <v>0.28460000000000002</v>
      </c>
      <c r="Z49" s="103" t="s">
        <v>218</v>
      </c>
      <c r="AA49" s="104">
        <v>45302.663194444445</v>
      </c>
      <c r="AB49" s="105">
        <v>330</v>
      </c>
      <c r="AC49" s="106">
        <v>0.16</v>
      </c>
      <c r="AD49" s="106">
        <v>0.15</v>
      </c>
      <c r="AE49" s="106">
        <v>0.2</v>
      </c>
      <c r="AF49" s="106">
        <v>-0.09</v>
      </c>
      <c r="AG49" s="107">
        <v>-0.36</v>
      </c>
      <c r="AH49" s="106">
        <v>164</v>
      </c>
      <c r="AI49" s="106">
        <v>163</v>
      </c>
      <c r="AJ49" s="108">
        <v>0.25779999999999997</v>
      </c>
      <c r="AL49" s="103" t="s">
        <v>335</v>
      </c>
      <c r="AM49" s="104">
        <v>45302.826388888891</v>
      </c>
      <c r="AN49" s="105">
        <v>245</v>
      </c>
      <c r="AO49" s="106">
        <v>10.3</v>
      </c>
      <c r="AP49" s="106">
        <v>10.45</v>
      </c>
      <c r="AQ49" s="106">
        <v>10.65</v>
      </c>
      <c r="AR49" s="106">
        <v>-2.7</v>
      </c>
      <c r="AS49" s="107">
        <v>-0.2077</v>
      </c>
      <c r="AT49" s="106">
        <v>160</v>
      </c>
      <c r="AU49" s="109">
        <v>8143</v>
      </c>
      <c r="AV49" s="108">
        <v>0.26679999999999998</v>
      </c>
      <c r="AX49" s="79"/>
      <c r="AY49" s="77"/>
      <c r="AZ49" s="80"/>
      <c r="BA49" s="77"/>
      <c r="BB49" s="77"/>
      <c r="BC49" s="77"/>
      <c r="BD49" s="77"/>
      <c r="BE49" s="81"/>
      <c r="BF49" s="77"/>
      <c r="BG49" s="77"/>
      <c r="BH49" s="81"/>
    </row>
    <row r="50" spans="14:60" ht="29" x14ac:dyDescent="0.35">
      <c r="N50" s="136" t="s">
        <v>464</v>
      </c>
      <c r="O50" s="141">
        <v>45302.832638888889</v>
      </c>
      <c r="P50" s="138">
        <v>220</v>
      </c>
      <c r="Q50" s="137">
        <v>12.5</v>
      </c>
      <c r="R50" s="137">
        <v>12.35</v>
      </c>
      <c r="S50" s="137">
        <v>12.55</v>
      </c>
      <c r="T50" s="137">
        <v>-2.68</v>
      </c>
      <c r="U50" s="139">
        <v>-0.17649999999999999</v>
      </c>
      <c r="V50" s="142">
        <v>1393</v>
      </c>
      <c r="W50" s="142">
        <v>27247</v>
      </c>
      <c r="X50" s="140">
        <v>0.27200000000000002</v>
      </c>
      <c r="Z50" s="103" t="s">
        <v>219</v>
      </c>
      <c r="AA50" s="106" t="s">
        <v>220</v>
      </c>
      <c r="AB50" s="105">
        <v>335</v>
      </c>
      <c r="AC50" s="106">
        <v>0.22</v>
      </c>
      <c r="AD50" s="106">
        <v>0.13</v>
      </c>
      <c r="AE50" s="106">
        <v>0.17</v>
      </c>
      <c r="AF50" s="106">
        <v>0</v>
      </c>
      <c r="AG50" s="107">
        <v>0</v>
      </c>
      <c r="AH50" s="106">
        <v>25</v>
      </c>
      <c r="AI50" s="106">
        <v>549</v>
      </c>
      <c r="AJ50" s="108">
        <v>0.26050000000000001</v>
      </c>
      <c r="AL50" s="103" t="s">
        <v>336</v>
      </c>
      <c r="AM50" s="104">
        <v>45302.82708333333</v>
      </c>
      <c r="AN50" s="105">
        <v>250</v>
      </c>
      <c r="AO50" s="106">
        <v>8.9499999999999993</v>
      </c>
      <c r="AP50" s="106">
        <v>8.8000000000000007</v>
      </c>
      <c r="AQ50" s="106">
        <v>9</v>
      </c>
      <c r="AR50" s="106">
        <v>-2</v>
      </c>
      <c r="AS50" s="107">
        <v>-0.18260000000000001</v>
      </c>
      <c r="AT50" s="106">
        <v>292</v>
      </c>
      <c r="AU50" s="109">
        <v>17725</v>
      </c>
      <c r="AV50" s="108">
        <v>0.26250000000000001</v>
      </c>
      <c r="AX50" s="79"/>
      <c r="AY50" s="77"/>
      <c r="AZ50" s="80"/>
      <c r="BA50" s="77"/>
      <c r="BB50" s="77"/>
      <c r="BC50" s="77"/>
      <c r="BD50" s="77"/>
      <c r="BE50" s="81"/>
      <c r="BF50" s="77"/>
      <c r="BG50" s="77"/>
      <c r="BH50" s="81"/>
    </row>
    <row r="51" spans="14:60" ht="29" x14ac:dyDescent="0.35">
      <c r="N51" s="136" t="s">
        <v>465</v>
      </c>
      <c r="O51" s="141">
        <v>45302.832638888889</v>
      </c>
      <c r="P51" s="138">
        <v>225</v>
      </c>
      <c r="Q51" s="137">
        <v>9.6</v>
      </c>
      <c r="R51" s="137">
        <v>9.4499999999999993</v>
      </c>
      <c r="S51" s="137">
        <v>9.65</v>
      </c>
      <c r="T51" s="137">
        <v>-2.8</v>
      </c>
      <c r="U51" s="139">
        <v>-0.2258</v>
      </c>
      <c r="V51" s="142">
        <v>2201</v>
      </c>
      <c r="W51" s="142">
        <v>26710</v>
      </c>
      <c r="X51" s="140">
        <v>0.26</v>
      </c>
      <c r="Z51" s="103" t="s">
        <v>221</v>
      </c>
      <c r="AA51" s="104">
        <v>45302.588888888888</v>
      </c>
      <c r="AB51" s="105">
        <v>340</v>
      </c>
      <c r="AC51" s="106">
        <v>0.15</v>
      </c>
      <c r="AD51" s="106">
        <v>0.11</v>
      </c>
      <c r="AE51" s="106">
        <v>0.15</v>
      </c>
      <c r="AF51" s="106">
        <v>-0.05</v>
      </c>
      <c r="AG51" s="107">
        <v>-0.25</v>
      </c>
      <c r="AH51" s="106">
        <v>7</v>
      </c>
      <c r="AI51" s="106">
        <v>168</v>
      </c>
      <c r="AJ51" s="108">
        <v>0.26419999999999999</v>
      </c>
      <c r="AL51" s="103" t="s">
        <v>337</v>
      </c>
      <c r="AM51" s="104">
        <v>45302.817361111112</v>
      </c>
      <c r="AN51" s="105">
        <v>260</v>
      </c>
      <c r="AO51" s="106">
        <v>6.1</v>
      </c>
      <c r="AP51" s="106">
        <v>6.15</v>
      </c>
      <c r="AQ51" s="106">
        <v>6.3</v>
      </c>
      <c r="AR51" s="106">
        <v>-1.77</v>
      </c>
      <c r="AS51" s="107">
        <v>-0.22489999999999999</v>
      </c>
      <c r="AT51" s="106">
        <v>317</v>
      </c>
      <c r="AU51" s="109">
        <v>13491</v>
      </c>
      <c r="AV51" s="108">
        <v>0.25509999999999999</v>
      </c>
      <c r="AX51" s="79"/>
      <c r="AY51" s="84"/>
      <c r="AZ51" s="80"/>
      <c r="BA51" s="77"/>
      <c r="BB51" s="77"/>
      <c r="BC51" s="77"/>
      <c r="BD51" s="77"/>
      <c r="BE51" s="81"/>
      <c r="BF51" s="77"/>
      <c r="BG51" s="77"/>
      <c r="BH51" s="81"/>
    </row>
    <row r="52" spans="14:60" ht="29" x14ac:dyDescent="0.35">
      <c r="N52" s="136" t="s">
        <v>466</v>
      </c>
      <c r="O52" s="141">
        <v>45302.831250000003</v>
      </c>
      <c r="P52" s="138">
        <v>230</v>
      </c>
      <c r="Q52" s="137">
        <v>7.09</v>
      </c>
      <c r="R52" s="137">
        <v>7</v>
      </c>
      <c r="S52" s="137">
        <v>7.15</v>
      </c>
      <c r="T52" s="137">
        <v>-2.61</v>
      </c>
      <c r="U52" s="139">
        <v>-0.26910000000000001</v>
      </c>
      <c r="V52" s="142">
        <v>2517</v>
      </c>
      <c r="W52" s="142">
        <v>28710</v>
      </c>
      <c r="X52" s="140">
        <v>0.2485</v>
      </c>
      <c r="Z52" s="110" t="s">
        <v>129</v>
      </c>
      <c r="AA52" s="111"/>
      <c r="AB52" s="111"/>
      <c r="AC52" s="111"/>
      <c r="AD52" s="111"/>
      <c r="AE52" s="111"/>
      <c r="AF52" s="111"/>
      <c r="AG52" s="111"/>
      <c r="AH52" s="111"/>
      <c r="AI52" s="111"/>
      <c r="AJ52" s="112"/>
      <c r="AL52" s="103" t="s">
        <v>338</v>
      </c>
      <c r="AM52" s="104">
        <v>45302.807638888888</v>
      </c>
      <c r="AN52" s="105">
        <v>270</v>
      </c>
      <c r="AO52" s="106">
        <v>4.2</v>
      </c>
      <c r="AP52" s="106">
        <v>4.2</v>
      </c>
      <c r="AQ52" s="106">
        <v>4.3499999999999996</v>
      </c>
      <c r="AR52" s="106">
        <v>-1.2</v>
      </c>
      <c r="AS52" s="107">
        <v>-0.22220000000000001</v>
      </c>
      <c r="AT52" s="106">
        <v>97</v>
      </c>
      <c r="AU52" s="109">
        <v>10715</v>
      </c>
      <c r="AV52" s="108">
        <v>0.25009999999999999</v>
      </c>
      <c r="AX52" s="79"/>
      <c r="AY52" s="84"/>
      <c r="AZ52" s="80"/>
      <c r="BA52" s="77"/>
      <c r="BB52" s="77"/>
      <c r="BC52" s="77"/>
      <c r="BD52" s="77"/>
      <c r="BE52" s="81"/>
      <c r="BF52" s="77"/>
      <c r="BG52" s="77"/>
      <c r="BH52" s="81"/>
    </row>
    <row r="53" spans="14:60" ht="29" x14ac:dyDescent="0.35">
      <c r="N53" s="136" t="s">
        <v>467</v>
      </c>
      <c r="O53" s="141">
        <v>45302.829861111109</v>
      </c>
      <c r="P53" s="138">
        <v>235</v>
      </c>
      <c r="Q53" s="137">
        <v>5.05</v>
      </c>
      <c r="R53" s="137">
        <v>5</v>
      </c>
      <c r="S53" s="137">
        <v>5.15</v>
      </c>
      <c r="T53" s="137">
        <v>-2.4500000000000002</v>
      </c>
      <c r="U53" s="139">
        <v>-0.32669999999999999</v>
      </c>
      <c r="V53" s="142">
        <v>3764</v>
      </c>
      <c r="W53" s="142">
        <v>30154</v>
      </c>
      <c r="X53" s="140">
        <v>0.2399</v>
      </c>
      <c r="Z53" s="113" t="s">
        <v>130</v>
      </c>
      <c r="AA53" s="111"/>
      <c r="AB53" s="111"/>
      <c r="AC53" s="111"/>
      <c r="AD53" s="111"/>
      <c r="AE53" s="111"/>
      <c r="AF53" s="111"/>
      <c r="AG53" s="111"/>
      <c r="AH53" s="111"/>
      <c r="AI53" s="111"/>
      <c r="AJ53" s="112"/>
      <c r="AL53" s="103" t="s">
        <v>339</v>
      </c>
      <c r="AM53" s="104">
        <v>45302.815972222219</v>
      </c>
      <c r="AN53" s="105">
        <v>280</v>
      </c>
      <c r="AO53" s="106">
        <v>2.83</v>
      </c>
      <c r="AP53" s="106">
        <v>2.8</v>
      </c>
      <c r="AQ53" s="106">
        <v>2.98</v>
      </c>
      <c r="AR53" s="106">
        <v>-0.92</v>
      </c>
      <c r="AS53" s="107">
        <v>-0.24529999999999999</v>
      </c>
      <c r="AT53" s="106">
        <v>262</v>
      </c>
      <c r="AU53" s="109">
        <v>9805</v>
      </c>
      <c r="AV53" s="108">
        <v>0.24709999999999999</v>
      </c>
      <c r="AX53" s="83"/>
    </row>
    <row r="54" spans="14:60" ht="29" x14ac:dyDescent="0.35">
      <c r="N54" s="136" t="s">
        <v>468</v>
      </c>
      <c r="O54" s="141">
        <v>45302.831250000003</v>
      </c>
      <c r="P54" s="138">
        <v>240</v>
      </c>
      <c r="Q54" s="137">
        <v>3.55</v>
      </c>
      <c r="R54" s="137">
        <v>3.45</v>
      </c>
      <c r="S54" s="137">
        <v>3.6</v>
      </c>
      <c r="T54" s="137">
        <v>-2</v>
      </c>
      <c r="U54" s="139">
        <v>-0.3604</v>
      </c>
      <c r="V54" s="142">
        <v>1735</v>
      </c>
      <c r="W54" s="142">
        <v>35961</v>
      </c>
      <c r="X54" s="140">
        <v>0.23319999999999999</v>
      </c>
      <c r="Z54" s="133" t="s">
        <v>115</v>
      </c>
      <c r="AA54" s="134" t="s">
        <v>116</v>
      </c>
      <c r="AB54" s="134" t="s">
        <v>117</v>
      </c>
      <c r="AC54" s="134" t="s">
        <v>118</v>
      </c>
      <c r="AD54" s="134" t="s">
        <v>119</v>
      </c>
      <c r="AE54" s="134" t="s">
        <v>120</v>
      </c>
      <c r="AF54" s="134" t="s">
        <v>121</v>
      </c>
      <c r="AG54" s="134" t="s">
        <v>122</v>
      </c>
      <c r="AH54" s="134" t="s">
        <v>123</v>
      </c>
      <c r="AI54" s="134" t="s">
        <v>124</v>
      </c>
      <c r="AJ54" s="135" t="s">
        <v>125</v>
      </c>
      <c r="AL54" s="103" t="s">
        <v>340</v>
      </c>
      <c r="AM54" s="104">
        <v>45302.831250000003</v>
      </c>
      <c r="AN54" s="105">
        <v>290</v>
      </c>
      <c r="AO54" s="106">
        <v>1.98</v>
      </c>
      <c r="AP54" s="106">
        <v>1.88</v>
      </c>
      <c r="AQ54" s="106">
        <v>2</v>
      </c>
      <c r="AR54" s="106">
        <v>-0.69</v>
      </c>
      <c r="AS54" s="107">
        <v>-0.25840000000000002</v>
      </c>
      <c r="AT54" s="106">
        <v>39</v>
      </c>
      <c r="AU54" s="109">
        <v>2160</v>
      </c>
      <c r="AV54" s="108">
        <v>0.24429999999999999</v>
      </c>
    </row>
    <row r="55" spans="14:60" ht="29" x14ac:dyDescent="0.35">
      <c r="N55" s="136" t="s">
        <v>469</v>
      </c>
      <c r="O55" s="141">
        <v>45302.829861111109</v>
      </c>
      <c r="P55" s="138">
        <v>245</v>
      </c>
      <c r="Q55" s="137">
        <v>2.4</v>
      </c>
      <c r="R55" s="137">
        <v>2.29</v>
      </c>
      <c r="S55" s="137">
        <v>2.42</v>
      </c>
      <c r="T55" s="137">
        <v>-1.66</v>
      </c>
      <c r="U55" s="139">
        <v>-0.40889999999999999</v>
      </c>
      <c r="V55" s="142">
        <v>1808</v>
      </c>
      <c r="W55" s="142">
        <v>21751</v>
      </c>
      <c r="X55" s="140">
        <v>0.2271</v>
      </c>
      <c r="Z55" s="103" t="s">
        <v>222</v>
      </c>
      <c r="AA55" s="106" t="s">
        <v>223</v>
      </c>
      <c r="AB55" s="105">
        <v>110</v>
      </c>
      <c r="AC55" s="106">
        <v>0.19</v>
      </c>
      <c r="AD55" s="106">
        <v>0.18</v>
      </c>
      <c r="AE55" s="106">
        <v>0.27</v>
      </c>
      <c r="AF55" s="106">
        <v>0</v>
      </c>
      <c r="AG55" s="107">
        <v>0</v>
      </c>
      <c r="AH55" s="106">
        <v>4</v>
      </c>
      <c r="AI55" s="106">
        <v>40</v>
      </c>
      <c r="AJ55" s="108">
        <v>0.48149999999999998</v>
      </c>
      <c r="AL55" s="103" t="s">
        <v>341</v>
      </c>
      <c r="AM55" s="104">
        <v>45302.811111111114</v>
      </c>
      <c r="AN55" s="105">
        <v>300</v>
      </c>
      <c r="AO55" s="106">
        <v>1.3</v>
      </c>
      <c r="AP55" s="106">
        <v>1.31</v>
      </c>
      <c r="AQ55" s="106">
        <v>1.39</v>
      </c>
      <c r="AR55" s="106">
        <v>-0.5</v>
      </c>
      <c r="AS55" s="107">
        <v>-0.27779999999999999</v>
      </c>
      <c r="AT55" s="106">
        <v>844</v>
      </c>
      <c r="AU55" s="109">
        <v>10877</v>
      </c>
      <c r="AV55" s="108">
        <v>0.24479999999999999</v>
      </c>
      <c r="AX55" s="76"/>
      <c r="AY55" s="78"/>
      <c r="AZ55" s="78"/>
      <c r="BA55" s="78"/>
      <c r="BB55" s="78"/>
      <c r="BC55" s="78"/>
      <c r="BD55" s="78"/>
      <c r="BE55" s="78"/>
      <c r="BF55" s="78"/>
      <c r="BG55" s="78"/>
      <c r="BH55" s="78"/>
    </row>
    <row r="56" spans="14:60" ht="29" x14ac:dyDescent="0.35">
      <c r="N56" s="136" t="s">
        <v>470</v>
      </c>
      <c r="O56" s="141">
        <v>45302.831944444442</v>
      </c>
      <c r="P56" s="138">
        <v>250</v>
      </c>
      <c r="Q56" s="137">
        <v>1.59</v>
      </c>
      <c r="R56" s="137">
        <v>1.52</v>
      </c>
      <c r="S56" s="137">
        <v>1.6</v>
      </c>
      <c r="T56" s="137">
        <v>-1.2</v>
      </c>
      <c r="U56" s="139">
        <v>-0.43009999999999998</v>
      </c>
      <c r="V56" s="142">
        <v>12418</v>
      </c>
      <c r="W56" s="142">
        <v>93140</v>
      </c>
      <c r="X56" s="140">
        <v>0.2233</v>
      </c>
      <c r="Z56" s="103" t="s">
        <v>224</v>
      </c>
      <c r="AA56" s="106" t="s">
        <v>223</v>
      </c>
      <c r="AB56" s="105">
        <v>115</v>
      </c>
      <c r="AC56" s="106">
        <v>0.22</v>
      </c>
      <c r="AD56" s="106">
        <v>0.22</v>
      </c>
      <c r="AE56" s="106">
        <v>0.3</v>
      </c>
      <c r="AF56" s="106">
        <v>0</v>
      </c>
      <c r="AG56" s="107">
        <v>0</v>
      </c>
      <c r="AH56" s="106">
        <v>6</v>
      </c>
      <c r="AI56" s="106">
        <v>17</v>
      </c>
      <c r="AJ56" s="108">
        <v>0.46089999999999998</v>
      </c>
      <c r="AL56" s="103" t="s">
        <v>342</v>
      </c>
      <c r="AM56" s="104">
        <v>45302.789583333331</v>
      </c>
      <c r="AN56" s="105">
        <v>310</v>
      </c>
      <c r="AO56" s="106">
        <v>0.93</v>
      </c>
      <c r="AP56" s="106">
        <v>0.88</v>
      </c>
      <c r="AQ56" s="106">
        <v>0.96</v>
      </c>
      <c r="AR56" s="106">
        <v>-0.28000000000000003</v>
      </c>
      <c r="AS56" s="107">
        <v>-0.23139999999999999</v>
      </c>
      <c r="AT56" s="106">
        <v>18</v>
      </c>
      <c r="AU56" s="109">
        <v>6881</v>
      </c>
      <c r="AV56" s="108">
        <v>0.24540000000000001</v>
      </c>
      <c r="AX56" s="79"/>
      <c r="AY56" s="77"/>
      <c r="AZ56" s="80"/>
      <c r="BA56" s="77"/>
      <c r="BB56" s="77"/>
      <c r="BC56" s="77"/>
      <c r="BD56" s="77"/>
      <c r="BE56" s="81"/>
      <c r="BF56" s="77"/>
      <c r="BG56" s="77"/>
      <c r="BH56" s="81"/>
    </row>
    <row r="57" spans="14:60" ht="29" x14ac:dyDescent="0.35">
      <c r="N57" s="136" t="s">
        <v>471</v>
      </c>
      <c r="O57" s="141">
        <v>45302.830555555556</v>
      </c>
      <c r="P57" s="138">
        <v>255</v>
      </c>
      <c r="Q57" s="137">
        <v>1.05</v>
      </c>
      <c r="R57" s="137">
        <v>0.98</v>
      </c>
      <c r="S57" s="137">
        <v>1.06</v>
      </c>
      <c r="T57" s="137">
        <v>-0.96</v>
      </c>
      <c r="U57" s="139">
        <v>-0.47760000000000002</v>
      </c>
      <c r="V57" s="142">
        <v>6669</v>
      </c>
      <c r="W57" s="142">
        <v>37398</v>
      </c>
      <c r="X57" s="140">
        <v>0.22189999999999999</v>
      </c>
      <c r="Z57" s="103" t="s">
        <v>225</v>
      </c>
      <c r="AA57" s="106" t="s">
        <v>226</v>
      </c>
      <c r="AB57" s="105">
        <v>120</v>
      </c>
      <c r="AC57" s="106">
        <v>0.33</v>
      </c>
      <c r="AD57" s="106">
        <v>0.26</v>
      </c>
      <c r="AE57" s="106">
        <v>0.34</v>
      </c>
      <c r="AF57" s="106">
        <v>0</v>
      </c>
      <c r="AG57" s="107">
        <v>0</v>
      </c>
      <c r="AH57" s="106">
        <v>1</v>
      </c>
      <c r="AI57" s="106">
        <v>11</v>
      </c>
      <c r="AJ57" s="108">
        <v>0.44209999999999999</v>
      </c>
      <c r="AL57" s="103" t="s">
        <v>343</v>
      </c>
      <c r="AM57" s="104">
        <v>45302.76666666667</v>
      </c>
      <c r="AN57" s="105">
        <v>320</v>
      </c>
      <c r="AO57" s="106">
        <v>0.63</v>
      </c>
      <c r="AP57" s="106">
        <v>0.62</v>
      </c>
      <c r="AQ57" s="106">
        <v>0.68</v>
      </c>
      <c r="AR57" s="106">
        <v>-0.22</v>
      </c>
      <c r="AS57" s="107">
        <v>-0.25879999999999997</v>
      </c>
      <c r="AT57" s="106">
        <v>36</v>
      </c>
      <c r="AU57" s="109">
        <v>5468</v>
      </c>
      <c r="AV57" s="108">
        <v>0.24729999999999999</v>
      </c>
      <c r="AX57" s="79"/>
      <c r="AY57" s="77"/>
      <c r="AZ57" s="80"/>
      <c r="BA57" s="77"/>
      <c r="BB57" s="77"/>
      <c r="BC57" s="77"/>
      <c r="BD57" s="77"/>
      <c r="BE57" s="81"/>
      <c r="BF57" s="77"/>
      <c r="BG57" s="77"/>
      <c r="BH57" s="81"/>
    </row>
    <row r="58" spans="14:60" ht="29" x14ac:dyDescent="0.35">
      <c r="N58" s="136" t="s">
        <v>472</v>
      </c>
      <c r="O58" s="141">
        <v>45302.831250000003</v>
      </c>
      <c r="P58" s="138">
        <v>260</v>
      </c>
      <c r="Q58" s="137">
        <v>0.68</v>
      </c>
      <c r="R58" s="137">
        <v>0.66</v>
      </c>
      <c r="S58" s="137">
        <v>0.7</v>
      </c>
      <c r="T58" s="137">
        <v>-0.66</v>
      </c>
      <c r="U58" s="139">
        <v>-0.49249999999999999</v>
      </c>
      <c r="V58" s="142">
        <v>6350</v>
      </c>
      <c r="W58" s="142">
        <v>60125</v>
      </c>
      <c r="X58" s="140">
        <v>0.22170000000000001</v>
      </c>
      <c r="Z58" s="103" t="s">
        <v>227</v>
      </c>
      <c r="AA58" s="106" t="s">
        <v>228</v>
      </c>
      <c r="AB58" s="105">
        <v>125</v>
      </c>
      <c r="AC58" s="106">
        <v>0.38</v>
      </c>
      <c r="AD58" s="106">
        <v>0.3</v>
      </c>
      <c r="AE58" s="106">
        <v>0.42</v>
      </c>
      <c r="AF58" s="106">
        <v>0</v>
      </c>
      <c r="AG58" s="107">
        <v>0</v>
      </c>
      <c r="AH58" s="106">
        <v>5</v>
      </c>
      <c r="AI58" s="106">
        <v>34</v>
      </c>
      <c r="AJ58" s="108">
        <v>0.42970000000000003</v>
      </c>
      <c r="AL58" s="103" t="s">
        <v>344</v>
      </c>
      <c r="AM58" s="104">
        <v>45302.668055555558</v>
      </c>
      <c r="AN58" s="105">
        <v>330</v>
      </c>
      <c r="AO58" s="106">
        <v>0.45</v>
      </c>
      <c r="AP58" s="106">
        <v>0.45</v>
      </c>
      <c r="AQ58" s="106">
        <v>0.5</v>
      </c>
      <c r="AR58" s="106">
        <v>-0.17</v>
      </c>
      <c r="AS58" s="107">
        <v>-0.2742</v>
      </c>
      <c r="AT58" s="106">
        <v>57</v>
      </c>
      <c r="AU58" s="109">
        <v>1184</v>
      </c>
      <c r="AV58" s="108">
        <v>0.25069999999999998</v>
      </c>
      <c r="AX58" s="79"/>
      <c r="AY58" s="77"/>
      <c r="AZ58" s="80"/>
      <c r="BA58" s="77"/>
      <c r="BB58" s="77"/>
      <c r="BC58" s="77"/>
      <c r="BD58" s="77"/>
      <c r="BE58" s="81"/>
      <c r="BF58" s="77"/>
      <c r="BG58" s="77"/>
      <c r="BH58" s="81"/>
    </row>
    <row r="59" spans="14:60" ht="29" x14ac:dyDescent="0.35">
      <c r="N59" s="136" t="s">
        <v>473</v>
      </c>
      <c r="O59" s="141">
        <v>45302.820833333331</v>
      </c>
      <c r="P59" s="138">
        <v>265</v>
      </c>
      <c r="Q59" s="137">
        <v>0.43</v>
      </c>
      <c r="R59" s="137">
        <v>0.43</v>
      </c>
      <c r="S59" s="137">
        <v>0.48</v>
      </c>
      <c r="T59" s="137">
        <v>-0.48</v>
      </c>
      <c r="U59" s="139">
        <v>-0.52749999999999997</v>
      </c>
      <c r="V59" s="137">
        <v>714</v>
      </c>
      <c r="W59" s="142">
        <v>45510</v>
      </c>
      <c r="X59" s="140">
        <v>0.22409999999999999</v>
      </c>
      <c r="Z59" s="103" t="s">
        <v>229</v>
      </c>
      <c r="AA59" s="106" t="s">
        <v>230</v>
      </c>
      <c r="AB59" s="105">
        <v>130</v>
      </c>
      <c r="AC59" s="106">
        <v>0.32</v>
      </c>
      <c r="AD59" s="106">
        <v>0.36</v>
      </c>
      <c r="AE59" s="106">
        <v>0.47</v>
      </c>
      <c r="AF59" s="106">
        <v>0</v>
      </c>
      <c r="AG59" s="107">
        <v>0</v>
      </c>
      <c r="AH59" s="106">
        <v>1</v>
      </c>
      <c r="AI59" s="106">
        <v>7</v>
      </c>
      <c r="AJ59" s="108">
        <v>0.41139999999999999</v>
      </c>
      <c r="AL59" s="103" t="s">
        <v>345</v>
      </c>
      <c r="AM59" s="104">
        <v>45302.750694444447</v>
      </c>
      <c r="AN59" s="105">
        <v>340</v>
      </c>
      <c r="AO59" s="106">
        <v>0.33</v>
      </c>
      <c r="AP59" s="106">
        <v>0.31</v>
      </c>
      <c r="AQ59" s="106">
        <v>0.37</v>
      </c>
      <c r="AR59" s="106">
        <v>-0.18</v>
      </c>
      <c r="AS59" s="107">
        <v>-0.35289999999999999</v>
      </c>
      <c r="AT59" s="106">
        <v>22</v>
      </c>
      <c r="AU59" s="106">
        <v>712</v>
      </c>
      <c r="AV59" s="108">
        <v>0.25419999999999998</v>
      </c>
      <c r="AX59" s="79"/>
      <c r="AY59" s="77"/>
      <c r="AZ59" s="80"/>
      <c r="BA59" s="77"/>
      <c r="BB59" s="77"/>
      <c r="BC59" s="77"/>
      <c r="BD59" s="77"/>
      <c r="BE59" s="81"/>
      <c r="BF59" s="77"/>
      <c r="BG59" s="77"/>
      <c r="BH59" s="81"/>
    </row>
    <row r="60" spans="14:60" ht="29" x14ac:dyDescent="0.35">
      <c r="N60" s="136" t="s">
        <v>474</v>
      </c>
      <c r="O60" s="141">
        <v>45302.822222222225</v>
      </c>
      <c r="P60" s="138">
        <v>270</v>
      </c>
      <c r="Q60" s="137">
        <v>0.31</v>
      </c>
      <c r="R60" s="137">
        <v>0.31</v>
      </c>
      <c r="S60" s="137">
        <v>0.33</v>
      </c>
      <c r="T60" s="137">
        <v>-0.28999999999999998</v>
      </c>
      <c r="U60" s="139">
        <v>-0.48330000000000001</v>
      </c>
      <c r="V60" s="137">
        <v>395</v>
      </c>
      <c r="W60" s="142">
        <v>32542</v>
      </c>
      <c r="X60" s="140">
        <v>0.2268</v>
      </c>
      <c r="Z60" s="103" t="s">
        <v>231</v>
      </c>
      <c r="AA60" s="106" t="s">
        <v>232</v>
      </c>
      <c r="AB60" s="105">
        <v>135</v>
      </c>
      <c r="AC60" s="106">
        <v>0.38</v>
      </c>
      <c r="AD60" s="106">
        <v>0.42</v>
      </c>
      <c r="AE60" s="106">
        <v>0.52</v>
      </c>
      <c r="AF60" s="106">
        <v>0</v>
      </c>
      <c r="AG60" s="107">
        <v>0</v>
      </c>
      <c r="AH60" s="106">
        <v>20</v>
      </c>
      <c r="AI60" s="106">
        <v>65</v>
      </c>
      <c r="AJ60" s="108">
        <v>0.3926</v>
      </c>
      <c r="AL60" s="103" t="s">
        <v>346</v>
      </c>
      <c r="AM60" s="104">
        <v>45302.807638888888</v>
      </c>
      <c r="AN60" s="105">
        <v>350</v>
      </c>
      <c r="AO60" s="106">
        <v>0.25</v>
      </c>
      <c r="AP60" s="106">
        <v>0.24</v>
      </c>
      <c r="AQ60" s="106">
        <v>0.28999999999999998</v>
      </c>
      <c r="AR60" s="106">
        <v>-0.09</v>
      </c>
      <c r="AS60" s="107">
        <v>-0.26469999999999999</v>
      </c>
      <c r="AT60" s="106">
        <v>73</v>
      </c>
      <c r="AU60" s="109">
        <v>1740</v>
      </c>
      <c r="AV60" s="108">
        <v>0.25929999999999997</v>
      </c>
      <c r="AX60" s="79"/>
      <c r="AY60" s="77"/>
      <c r="AZ60" s="80"/>
      <c r="BA60" s="77"/>
      <c r="BB60" s="77"/>
      <c r="BC60" s="77"/>
      <c r="BD60" s="77"/>
      <c r="BE60" s="81"/>
      <c r="BF60" s="77"/>
      <c r="BG60" s="77"/>
      <c r="BH60" s="81"/>
    </row>
    <row r="61" spans="14:60" ht="29" x14ac:dyDescent="0.35">
      <c r="N61" s="136" t="s">
        <v>475</v>
      </c>
      <c r="O61" s="141">
        <v>45302.828472222223</v>
      </c>
      <c r="P61" s="138">
        <v>275</v>
      </c>
      <c r="Q61" s="137">
        <v>0.22</v>
      </c>
      <c r="R61" s="137">
        <v>0.21</v>
      </c>
      <c r="S61" s="137">
        <v>0.24</v>
      </c>
      <c r="T61" s="137">
        <v>-0.22</v>
      </c>
      <c r="U61" s="139">
        <v>-0.5</v>
      </c>
      <c r="V61" s="137">
        <v>509</v>
      </c>
      <c r="W61" s="142">
        <v>16990</v>
      </c>
      <c r="X61" s="140">
        <v>0.23169999999999999</v>
      </c>
      <c r="Z61" s="103" t="s">
        <v>233</v>
      </c>
      <c r="AA61" s="106" t="s">
        <v>234</v>
      </c>
      <c r="AB61" s="105">
        <v>140</v>
      </c>
      <c r="AC61" s="106">
        <v>0.56999999999999995</v>
      </c>
      <c r="AD61" s="106">
        <v>0.5</v>
      </c>
      <c r="AE61" s="106">
        <v>0.62</v>
      </c>
      <c r="AF61" s="106">
        <v>0</v>
      </c>
      <c r="AG61" s="107">
        <v>0</v>
      </c>
      <c r="AH61" s="106">
        <v>5</v>
      </c>
      <c r="AI61" s="106">
        <v>9</v>
      </c>
      <c r="AJ61" s="108">
        <v>0.37919999999999998</v>
      </c>
      <c r="AL61" s="110" t="s">
        <v>129</v>
      </c>
      <c r="AM61" s="111"/>
      <c r="AN61" s="111"/>
      <c r="AO61" s="111"/>
      <c r="AP61" s="111"/>
      <c r="AQ61" s="111"/>
      <c r="AR61" s="111"/>
      <c r="AS61" s="111"/>
      <c r="AT61" s="111"/>
      <c r="AU61" s="111"/>
      <c r="AV61" s="112"/>
      <c r="AX61" s="79"/>
      <c r="AY61" s="77"/>
      <c r="AZ61" s="80"/>
      <c r="BA61" s="77"/>
      <c r="BB61" s="77"/>
      <c r="BC61" s="77"/>
      <c r="BD61" s="77"/>
      <c r="BE61" s="81"/>
      <c r="BF61" s="77"/>
      <c r="BG61" s="77"/>
      <c r="BH61" s="81"/>
    </row>
    <row r="62" spans="14:60" ht="29" x14ac:dyDescent="0.35">
      <c r="N62" s="136" t="s">
        <v>476</v>
      </c>
      <c r="O62" s="141">
        <v>45302.823611111111</v>
      </c>
      <c r="P62" s="138">
        <v>280</v>
      </c>
      <c r="Q62" s="137">
        <v>0.17</v>
      </c>
      <c r="R62" s="137">
        <v>0.15</v>
      </c>
      <c r="S62" s="137">
        <v>0.17</v>
      </c>
      <c r="T62" s="137">
        <v>-0.13</v>
      </c>
      <c r="U62" s="139">
        <v>-0.43330000000000002</v>
      </c>
      <c r="V62" s="137">
        <v>395</v>
      </c>
      <c r="W62" s="142">
        <v>35072</v>
      </c>
      <c r="X62" s="140">
        <v>0.2354</v>
      </c>
      <c r="Z62" s="103" t="s">
        <v>235</v>
      </c>
      <c r="AA62" s="106" t="s">
        <v>236</v>
      </c>
      <c r="AB62" s="105">
        <v>145</v>
      </c>
      <c r="AC62" s="106">
        <v>0.67</v>
      </c>
      <c r="AD62" s="106">
        <v>0.59</v>
      </c>
      <c r="AE62" s="106">
        <v>0.74</v>
      </c>
      <c r="AF62" s="106">
        <v>0</v>
      </c>
      <c r="AG62" s="107">
        <v>0</v>
      </c>
      <c r="AH62" s="106">
        <v>6</v>
      </c>
      <c r="AI62" s="106">
        <v>22</v>
      </c>
      <c r="AJ62" s="108">
        <v>0.36620000000000003</v>
      </c>
      <c r="AL62" s="113" t="s">
        <v>130</v>
      </c>
      <c r="AM62" s="111"/>
      <c r="AN62" s="111"/>
      <c r="AO62" s="111"/>
      <c r="AP62" s="111"/>
      <c r="AQ62" s="111"/>
      <c r="AR62" s="111"/>
      <c r="AS62" s="111"/>
      <c r="AT62" s="111"/>
      <c r="AU62" s="111"/>
      <c r="AV62" s="112"/>
      <c r="AX62" s="79"/>
      <c r="AY62" s="77"/>
      <c r="AZ62" s="80"/>
      <c r="BA62" s="77"/>
      <c r="BB62" s="77"/>
      <c r="BC62" s="77"/>
      <c r="BD62" s="77"/>
      <c r="BE62" s="81"/>
      <c r="BF62" s="77"/>
      <c r="BG62" s="77"/>
      <c r="BH62" s="81"/>
    </row>
    <row r="63" spans="14:60" ht="29" x14ac:dyDescent="0.35">
      <c r="N63" s="136" t="s">
        <v>477</v>
      </c>
      <c r="O63" s="141">
        <v>45302.737500000003</v>
      </c>
      <c r="P63" s="138">
        <v>285</v>
      </c>
      <c r="Q63" s="137">
        <v>0.11</v>
      </c>
      <c r="R63" s="137">
        <v>0.11</v>
      </c>
      <c r="S63" s="137">
        <v>0.14000000000000001</v>
      </c>
      <c r="T63" s="137">
        <v>-0.12</v>
      </c>
      <c r="U63" s="139">
        <v>-0.52170000000000005</v>
      </c>
      <c r="V63" s="137">
        <v>52</v>
      </c>
      <c r="W63" s="142">
        <v>11882</v>
      </c>
      <c r="X63" s="140">
        <v>0.2437</v>
      </c>
      <c r="Z63" s="103" t="s">
        <v>237</v>
      </c>
      <c r="AA63" s="104">
        <v>45302.75</v>
      </c>
      <c r="AB63" s="105">
        <v>150</v>
      </c>
      <c r="AC63" s="106">
        <v>0.77</v>
      </c>
      <c r="AD63" s="106">
        <v>0.75</v>
      </c>
      <c r="AE63" s="106">
        <v>0.8</v>
      </c>
      <c r="AF63" s="106">
        <v>-0.02</v>
      </c>
      <c r="AG63" s="107">
        <v>-2.53E-2</v>
      </c>
      <c r="AH63" s="106">
        <v>3</v>
      </c>
      <c r="AI63" s="106">
        <v>720</v>
      </c>
      <c r="AJ63" s="108">
        <v>0.34670000000000001</v>
      </c>
      <c r="AL63" s="133" t="s">
        <v>115</v>
      </c>
      <c r="AM63" s="134" t="s">
        <v>116</v>
      </c>
      <c r="AN63" s="134" t="s">
        <v>117</v>
      </c>
      <c r="AO63" s="134" t="s">
        <v>118</v>
      </c>
      <c r="AP63" s="134" t="s">
        <v>119</v>
      </c>
      <c r="AQ63" s="134" t="s">
        <v>120</v>
      </c>
      <c r="AR63" s="134" t="s">
        <v>121</v>
      </c>
      <c r="AS63" s="134" t="s">
        <v>122</v>
      </c>
      <c r="AT63" s="134" t="s">
        <v>123</v>
      </c>
      <c r="AU63" s="134" t="s">
        <v>124</v>
      </c>
      <c r="AV63" s="135" t="s">
        <v>125</v>
      </c>
      <c r="AX63" s="79"/>
      <c r="AY63" s="77"/>
      <c r="AZ63" s="80"/>
      <c r="BA63" s="77"/>
      <c r="BB63" s="77"/>
      <c r="BC63" s="77"/>
      <c r="BD63" s="77"/>
      <c r="BE63" s="81"/>
      <c r="BF63" s="77"/>
      <c r="BG63" s="77"/>
      <c r="BH63" s="81"/>
    </row>
    <row r="64" spans="14:60" ht="29" x14ac:dyDescent="0.35">
      <c r="N64" s="136" t="s">
        <v>478</v>
      </c>
      <c r="O64" s="141">
        <v>45302.827777777777</v>
      </c>
      <c r="P64" s="138">
        <v>290</v>
      </c>
      <c r="Q64" s="137">
        <v>0.1</v>
      </c>
      <c r="R64" s="137">
        <v>0.09</v>
      </c>
      <c r="S64" s="137">
        <v>0.14000000000000001</v>
      </c>
      <c r="T64" s="137">
        <v>-0.06</v>
      </c>
      <c r="U64" s="139">
        <v>-0.375</v>
      </c>
      <c r="V64" s="137">
        <v>55</v>
      </c>
      <c r="W64" s="142">
        <v>6788</v>
      </c>
      <c r="X64" s="140">
        <v>0.25829999999999997</v>
      </c>
      <c r="Z64" s="103" t="s">
        <v>238</v>
      </c>
      <c r="AA64" s="104">
        <v>45302.810416666667</v>
      </c>
      <c r="AB64" s="105">
        <v>155</v>
      </c>
      <c r="AC64" s="106">
        <v>0.91</v>
      </c>
      <c r="AD64" s="106">
        <v>0.9</v>
      </c>
      <c r="AE64" s="106">
        <v>0.95</v>
      </c>
      <c r="AF64" s="106">
        <v>0.14000000000000001</v>
      </c>
      <c r="AG64" s="107">
        <v>0.18179999999999999</v>
      </c>
      <c r="AH64" s="106">
        <v>3</v>
      </c>
      <c r="AI64" s="106">
        <v>177</v>
      </c>
      <c r="AJ64" s="108">
        <v>0.33389999999999997</v>
      </c>
      <c r="AL64" s="103" t="s">
        <v>347</v>
      </c>
      <c r="AM64" s="106" t="s">
        <v>348</v>
      </c>
      <c r="AN64" s="105">
        <v>5</v>
      </c>
      <c r="AO64" s="106">
        <v>0.01</v>
      </c>
      <c r="AP64" s="106">
        <v>0</v>
      </c>
      <c r="AQ64" s="106">
        <v>0.04</v>
      </c>
      <c r="AR64" s="106">
        <v>0</v>
      </c>
      <c r="AS64" s="107">
        <v>0</v>
      </c>
      <c r="AT64" s="106" t="s">
        <v>127</v>
      </c>
      <c r="AU64" s="106">
        <v>2</v>
      </c>
      <c r="AV64" s="108">
        <v>1.6406000000000001</v>
      </c>
      <c r="AX64" s="79"/>
      <c r="AY64" s="77"/>
      <c r="AZ64" s="80"/>
      <c r="BA64" s="77"/>
      <c r="BB64" s="77"/>
      <c r="BC64" s="77"/>
      <c r="BD64" s="77"/>
      <c r="BE64" s="81"/>
      <c r="BF64" s="77"/>
      <c r="BG64" s="77"/>
      <c r="BH64" s="81"/>
    </row>
    <row r="65" spans="14:60" ht="29" x14ac:dyDescent="0.35">
      <c r="N65" s="136" t="s">
        <v>479</v>
      </c>
      <c r="O65" s="141">
        <v>45302.5625</v>
      </c>
      <c r="P65" s="138">
        <v>295</v>
      </c>
      <c r="Q65" s="137">
        <v>0.13</v>
      </c>
      <c r="R65" s="137">
        <v>7.0000000000000007E-2</v>
      </c>
      <c r="S65" s="137">
        <v>0.1</v>
      </c>
      <c r="T65" s="137">
        <v>0.01</v>
      </c>
      <c r="U65" s="139">
        <v>8.3299999999999999E-2</v>
      </c>
      <c r="V65" s="137">
        <v>1</v>
      </c>
      <c r="W65" s="142">
        <v>1045</v>
      </c>
      <c r="X65" s="140">
        <v>0.26069999999999999</v>
      </c>
      <c r="Z65" s="103" t="s">
        <v>239</v>
      </c>
      <c r="AA65" s="104">
        <v>45302.820833333331</v>
      </c>
      <c r="AB65" s="105">
        <v>160</v>
      </c>
      <c r="AC65" s="106">
        <v>1.1000000000000001</v>
      </c>
      <c r="AD65" s="106">
        <v>1.08</v>
      </c>
      <c r="AE65" s="106">
        <v>1.1200000000000001</v>
      </c>
      <c r="AF65" s="106">
        <v>0</v>
      </c>
      <c r="AG65" s="107">
        <v>0</v>
      </c>
      <c r="AH65" s="106">
        <v>85</v>
      </c>
      <c r="AI65" s="109">
        <v>1653</v>
      </c>
      <c r="AJ65" s="108">
        <v>0.32079999999999997</v>
      </c>
      <c r="AL65" s="103" t="s">
        <v>349</v>
      </c>
      <c r="AM65" s="104">
        <v>45360.631944444445</v>
      </c>
      <c r="AN65" s="105">
        <v>10</v>
      </c>
      <c r="AO65" s="106">
        <v>0.02</v>
      </c>
      <c r="AP65" s="106">
        <v>0</v>
      </c>
      <c r="AQ65" s="106">
        <v>0.02</v>
      </c>
      <c r="AR65" s="106">
        <v>0</v>
      </c>
      <c r="AS65" s="107">
        <v>0</v>
      </c>
      <c r="AT65" s="106">
        <v>1</v>
      </c>
      <c r="AU65" s="106">
        <v>3</v>
      </c>
      <c r="AV65" s="108">
        <v>1.25</v>
      </c>
      <c r="AX65" s="79"/>
      <c r="AY65" s="77"/>
      <c r="AZ65" s="80"/>
      <c r="BA65" s="77"/>
      <c r="BB65" s="77"/>
      <c r="BC65" s="77"/>
      <c r="BD65" s="77"/>
      <c r="BE65" s="81"/>
      <c r="BF65" s="77"/>
      <c r="BG65" s="77"/>
      <c r="BH65" s="81"/>
    </row>
    <row r="66" spans="14:60" ht="29" x14ac:dyDescent="0.35">
      <c r="N66" s="136" t="s">
        <v>480</v>
      </c>
      <c r="O66" s="141">
        <v>45302.829861111109</v>
      </c>
      <c r="P66" s="138">
        <v>300</v>
      </c>
      <c r="Q66" s="137">
        <v>0.08</v>
      </c>
      <c r="R66" s="137">
        <v>7.0000000000000007E-2</v>
      </c>
      <c r="S66" s="137">
        <v>0.13</v>
      </c>
      <c r="T66" s="137">
        <v>-0.02</v>
      </c>
      <c r="U66" s="139">
        <v>-0.2</v>
      </c>
      <c r="V66" s="142">
        <v>1565</v>
      </c>
      <c r="W66" s="142">
        <v>68546</v>
      </c>
      <c r="X66" s="140">
        <v>0.28320000000000001</v>
      </c>
      <c r="Z66" s="103" t="s">
        <v>240</v>
      </c>
      <c r="AA66" s="104">
        <v>45302.8125</v>
      </c>
      <c r="AB66" s="105">
        <v>165</v>
      </c>
      <c r="AC66" s="106">
        <v>1.35</v>
      </c>
      <c r="AD66" s="106">
        <v>1.31</v>
      </c>
      <c r="AE66" s="106">
        <v>1.42</v>
      </c>
      <c r="AF66" s="106">
        <v>-0.05</v>
      </c>
      <c r="AG66" s="107">
        <v>-3.5700000000000003E-2</v>
      </c>
      <c r="AH66" s="106">
        <v>10</v>
      </c>
      <c r="AI66" s="106">
        <v>365</v>
      </c>
      <c r="AJ66" s="108">
        <v>0.31319999999999998</v>
      </c>
      <c r="AL66" s="103" t="s">
        <v>350</v>
      </c>
      <c r="AM66" s="106" t="s">
        <v>351</v>
      </c>
      <c r="AN66" s="105">
        <v>15</v>
      </c>
      <c r="AO66" s="106">
        <v>0.01</v>
      </c>
      <c r="AP66" s="106">
        <v>0</v>
      </c>
      <c r="AQ66" s="106">
        <v>0.22</v>
      </c>
      <c r="AR66" s="106">
        <v>0</v>
      </c>
      <c r="AS66" s="107">
        <v>0</v>
      </c>
      <c r="AT66" s="106">
        <v>5</v>
      </c>
      <c r="AU66" s="106">
        <v>8</v>
      </c>
      <c r="AV66" s="108">
        <v>1.3554999999999999</v>
      </c>
      <c r="AX66" s="79"/>
      <c r="AY66" s="84"/>
      <c r="AZ66" s="80"/>
      <c r="BA66" s="77"/>
      <c r="BB66" s="77"/>
      <c r="BC66" s="77"/>
      <c r="BD66" s="77"/>
      <c r="BE66" s="81"/>
      <c r="BF66" s="77"/>
      <c r="BG66" s="77"/>
      <c r="BH66" s="81"/>
    </row>
    <row r="67" spans="14:60" ht="29" x14ac:dyDescent="0.35">
      <c r="N67" s="136" t="s">
        <v>481</v>
      </c>
      <c r="O67" s="141">
        <v>45302.8125</v>
      </c>
      <c r="P67" s="138">
        <v>305</v>
      </c>
      <c r="Q67" s="137">
        <v>0.05</v>
      </c>
      <c r="R67" s="137">
        <v>0.04</v>
      </c>
      <c r="S67" s="137">
        <v>7.0000000000000007E-2</v>
      </c>
      <c r="T67" s="137">
        <v>-0.03</v>
      </c>
      <c r="U67" s="139">
        <v>-0.375</v>
      </c>
      <c r="V67" s="137">
        <v>11</v>
      </c>
      <c r="W67" s="137">
        <v>416</v>
      </c>
      <c r="X67" s="140">
        <v>0.27539999999999998</v>
      </c>
      <c r="Z67" s="103" t="s">
        <v>241</v>
      </c>
      <c r="AA67" s="104">
        <v>45302.612500000003</v>
      </c>
      <c r="AB67" s="105">
        <v>170</v>
      </c>
      <c r="AC67" s="106">
        <v>1.65</v>
      </c>
      <c r="AD67" s="106">
        <v>1.6</v>
      </c>
      <c r="AE67" s="106">
        <v>1.7</v>
      </c>
      <c r="AF67" s="106">
        <v>0.09</v>
      </c>
      <c r="AG67" s="107">
        <v>5.7700000000000001E-2</v>
      </c>
      <c r="AH67" s="106">
        <v>18</v>
      </c>
      <c r="AI67" s="106">
        <v>986</v>
      </c>
      <c r="AJ67" s="108">
        <v>0.30180000000000001</v>
      </c>
      <c r="AL67" s="103" t="s">
        <v>352</v>
      </c>
      <c r="AM67" s="106" t="s">
        <v>353</v>
      </c>
      <c r="AN67" s="105">
        <v>20</v>
      </c>
      <c r="AO67" s="106">
        <v>0.01</v>
      </c>
      <c r="AP67" s="106">
        <v>0</v>
      </c>
      <c r="AQ67" s="106">
        <v>0.02</v>
      </c>
      <c r="AR67" s="106">
        <v>0</v>
      </c>
      <c r="AS67" s="107">
        <v>0</v>
      </c>
      <c r="AT67" s="106">
        <v>5</v>
      </c>
      <c r="AU67" s="106">
        <v>7</v>
      </c>
      <c r="AV67" s="108">
        <v>0.95309999999999995</v>
      </c>
      <c r="AX67" s="79"/>
      <c r="AY67" s="84"/>
      <c r="AZ67" s="80"/>
      <c r="BA67" s="77"/>
      <c r="BB67" s="77"/>
      <c r="BC67" s="77"/>
      <c r="BD67" s="77"/>
      <c r="BE67" s="81"/>
      <c r="BF67" s="77"/>
      <c r="BG67" s="77"/>
      <c r="BH67" s="81"/>
    </row>
    <row r="68" spans="14:60" ht="29" x14ac:dyDescent="0.35">
      <c r="N68" s="136" t="s">
        <v>482</v>
      </c>
      <c r="O68" s="141">
        <v>45302.832638888889</v>
      </c>
      <c r="P68" s="138">
        <v>310</v>
      </c>
      <c r="Q68" s="137">
        <v>0.04</v>
      </c>
      <c r="R68" s="137">
        <v>0.03</v>
      </c>
      <c r="S68" s="137">
        <v>0.1</v>
      </c>
      <c r="T68" s="137">
        <v>-0.01</v>
      </c>
      <c r="U68" s="139">
        <v>-0.2</v>
      </c>
      <c r="V68" s="137">
        <v>229</v>
      </c>
      <c r="W68" s="142">
        <v>20653</v>
      </c>
      <c r="X68" s="140">
        <v>0.29980000000000001</v>
      </c>
      <c r="Z68" s="103" t="s">
        <v>242</v>
      </c>
      <c r="AA68" s="104">
        <v>45302.68472222222</v>
      </c>
      <c r="AB68" s="105">
        <v>175</v>
      </c>
      <c r="AC68" s="106">
        <v>1.97</v>
      </c>
      <c r="AD68" s="106">
        <v>1.95</v>
      </c>
      <c r="AE68" s="106">
        <v>2.0699999999999998</v>
      </c>
      <c r="AF68" s="106">
        <v>0.02</v>
      </c>
      <c r="AG68" s="107">
        <v>1.03E-2</v>
      </c>
      <c r="AH68" s="106">
        <v>15</v>
      </c>
      <c r="AI68" s="106">
        <v>539</v>
      </c>
      <c r="AJ68" s="108">
        <v>0.29199999999999998</v>
      </c>
      <c r="AL68" s="103" t="s">
        <v>354</v>
      </c>
      <c r="AM68" s="106" t="s">
        <v>355</v>
      </c>
      <c r="AN68" s="105">
        <v>25</v>
      </c>
      <c r="AO68" s="106">
        <v>0.01</v>
      </c>
      <c r="AP68" s="106">
        <v>0</v>
      </c>
      <c r="AQ68" s="106">
        <v>0</v>
      </c>
      <c r="AR68" s="106">
        <v>0</v>
      </c>
      <c r="AS68" s="107">
        <v>0</v>
      </c>
      <c r="AT68" s="106">
        <v>10</v>
      </c>
      <c r="AU68" s="106">
        <v>19</v>
      </c>
      <c r="AV68" s="108">
        <v>0.5</v>
      </c>
      <c r="AX68" s="79"/>
      <c r="AY68" s="77"/>
      <c r="AZ68" s="80"/>
      <c r="BA68" s="77"/>
      <c r="BB68" s="77"/>
      <c r="BC68" s="77"/>
      <c r="BD68" s="77"/>
      <c r="BE68" s="81"/>
      <c r="BF68" s="77"/>
      <c r="BG68" s="77"/>
      <c r="BH68" s="81"/>
    </row>
    <row r="69" spans="14:60" ht="29" x14ac:dyDescent="0.35">
      <c r="N69" s="136" t="s">
        <v>483</v>
      </c>
      <c r="O69" s="141">
        <v>45302.830555555556</v>
      </c>
      <c r="P69" s="138">
        <v>315</v>
      </c>
      <c r="Q69" s="137">
        <v>0.03</v>
      </c>
      <c r="R69" s="137">
        <v>0.03</v>
      </c>
      <c r="S69" s="137">
        <v>0.2</v>
      </c>
      <c r="T69" s="137">
        <v>-0.02</v>
      </c>
      <c r="U69" s="139">
        <v>-0.4</v>
      </c>
      <c r="V69" s="137">
        <v>1</v>
      </c>
      <c r="W69" s="137">
        <v>302</v>
      </c>
      <c r="X69" s="140">
        <v>0.34129999999999999</v>
      </c>
      <c r="Z69" s="103" t="s">
        <v>243</v>
      </c>
      <c r="AA69" s="104">
        <v>45302.765972222223</v>
      </c>
      <c r="AB69" s="105">
        <v>180</v>
      </c>
      <c r="AC69" s="106">
        <v>2.4500000000000002</v>
      </c>
      <c r="AD69" s="106">
        <v>2.38</v>
      </c>
      <c r="AE69" s="106">
        <v>2.4700000000000002</v>
      </c>
      <c r="AF69" s="106">
        <v>-0.05</v>
      </c>
      <c r="AG69" s="107">
        <v>-0.02</v>
      </c>
      <c r="AH69" s="106">
        <v>119</v>
      </c>
      <c r="AI69" s="106">
        <v>672</v>
      </c>
      <c r="AJ69" s="108">
        <v>0.28070000000000001</v>
      </c>
      <c r="AL69" s="103" t="s">
        <v>356</v>
      </c>
      <c r="AM69" s="106" t="s">
        <v>355</v>
      </c>
      <c r="AN69" s="105">
        <v>30</v>
      </c>
      <c r="AO69" s="106">
        <v>0.01</v>
      </c>
      <c r="AP69" s="106">
        <v>0</v>
      </c>
      <c r="AQ69" s="106">
        <v>0</v>
      </c>
      <c r="AR69" s="106">
        <v>0</v>
      </c>
      <c r="AS69" s="107">
        <v>0</v>
      </c>
      <c r="AT69" s="106" t="s">
        <v>127</v>
      </c>
      <c r="AU69" s="106">
        <v>5</v>
      </c>
      <c r="AV69" s="108">
        <v>0.5</v>
      </c>
      <c r="AX69" s="79"/>
      <c r="AY69" s="77"/>
      <c r="AZ69" s="80"/>
      <c r="BA69" s="77"/>
      <c r="BB69" s="77"/>
      <c r="BC69" s="77"/>
      <c r="BD69" s="77"/>
      <c r="BE69" s="81"/>
      <c r="BF69" s="77"/>
      <c r="BG69" s="77"/>
      <c r="BH69" s="81"/>
    </row>
    <row r="70" spans="14:60" ht="29" x14ac:dyDescent="0.35">
      <c r="N70" s="136" t="s">
        <v>484</v>
      </c>
      <c r="O70" s="141">
        <v>45302.62222222222</v>
      </c>
      <c r="P70" s="138">
        <v>320</v>
      </c>
      <c r="Q70" s="137">
        <v>0.03</v>
      </c>
      <c r="R70" s="137">
        <v>0.02</v>
      </c>
      <c r="S70" s="137">
        <v>0.08</v>
      </c>
      <c r="T70" s="137">
        <v>-0.02</v>
      </c>
      <c r="U70" s="139">
        <v>-0.4</v>
      </c>
      <c r="V70" s="137">
        <v>59</v>
      </c>
      <c r="W70" s="142">
        <v>10442</v>
      </c>
      <c r="X70" s="140">
        <v>0.31640000000000001</v>
      </c>
      <c r="Z70" s="103" t="s">
        <v>244</v>
      </c>
      <c r="AA70" s="104">
        <v>45302.765972222223</v>
      </c>
      <c r="AB70" s="105">
        <v>185</v>
      </c>
      <c r="AC70" s="106">
        <v>2.99</v>
      </c>
      <c r="AD70" s="106">
        <v>2.94</v>
      </c>
      <c r="AE70" s="106">
        <v>3.05</v>
      </c>
      <c r="AF70" s="106">
        <v>-0.01</v>
      </c>
      <c r="AG70" s="107">
        <v>-3.3E-3</v>
      </c>
      <c r="AH70" s="106">
        <v>44</v>
      </c>
      <c r="AI70" s="109">
        <v>1243</v>
      </c>
      <c r="AJ70" s="108">
        <v>0.27279999999999999</v>
      </c>
      <c r="AL70" s="103" t="s">
        <v>357</v>
      </c>
      <c r="AM70" s="104">
        <v>45301.62222222222</v>
      </c>
      <c r="AN70" s="105">
        <v>40</v>
      </c>
      <c r="AO70" s="106">
        <v>0.04</v>
      </c>
      <c r="AP70" s="106">
        <v>0</v>
      </c>
      <c r="AQ70" s="106">
        <v>0.06</v>
      </c>
      <c r="AR70" s="106">
        <v>0</v>
      </c>
      <c r="AS70" s="107">
        <v>0</v>
      </c>
      <c r="AT70" s="106">
        <v>2</v>
      </c>
      <c r="AU70" s="106">
        <v>9</v>
      </c>
      <c r="AV70" s="108">
        <v>0.74609999999999999</v>
      </c>
      <c r="AX70" s="79"/>
      <c r="AY70" s="84"/>
      <c r="AZ70" s="80"/>
      <c r="BA70" s="77"/>
      <c r="BB70" s="77"/>
      <c r="BC70" s="77"/>
      <c r="BD70" s="77"/>
      <c r="BE70" s="81"/>
      <c r="BF70" s="77"/>
      <c r="BG70" s="77"/>
      <c r="BH70" s="81"/>
    </row>
    <row r="71" spans="14:60" ht="29" x14ac:dyDescent="0.35">
      <c r="N71" s="136" t="s">
        <v>485</v>
      </c>
      <c r="O71" s="137" t="s">
        <v>486</v>
      </c>
      <c r="P71" s="138">
        <v>325</v>
      </c>
      <c r="Q71" s="137">
        <v>0.05</v>
      </c>
      <c r="R71" s="137">
        <v>0.02</v>
      </c>
      <c r="S71" s="137">
        <v>0.21</v>
      </c>
      <c r="T71" s="137">
        <v>0</v>
      </c>
      <c r="U71" s="139">
        <v>0</v>
      </c>
      <c r="V71" s="137">
        <v>4</v>
      </c>
      <c r="W71" s="137">
        <v>340</v>
      </c>
      <c r="X71" s="140">
        <v>0.36959999999999998</v>
      </c>
      <c r="Z71" s="103" t="s">
        <v>245</v>
      </c>
      <c r="AA71" s="104">
        <v>45302.810416666667</v>
      </c>
      <c r="AB71" s="105">
        <v>190</v>
      </c>
      <c r="AC71" s="106">
        <v>3.65</v>
      </c>
      <c r="AD71" s="106">
        <v>3.6</v>
      </c>
      <c r="AE71" s="106">
        <v>3.8</v>
      </c>
      <c r="AF71" s="106">
        <v>0.27</v>
      </c>
      <c r="AG71" s="107">
        <v>7.9899999999999999E-2</v>
      </c>
      <c r="AH71" s="106">
        <v>149</v>
      </c>
      <c r="AI71" s="106">
        <v>572</v>
      </c>
      <c r="AJ71" s="108">
        <v>0.26619999999999999</v>
      </c>
      <c r="AL71" s="103" t="s">
        <v>358</v>
      </c>
      <c r="AM71" s="104">
        <v>45302.651388888888</v>
      </c>
      <c r="AN71" s="105">
        <v>50</v>
      </c>
      <c r="AO71" s="106">
        <v>0.04</v>
      </c>
      <c r="AP71" s="106">
        <v>0.02</v>
      </c>
      <c r="AQ71" s="106">
        <v>0.05</v>
      </c>
      <c r="AR71" s="106">
        <v>0</v>
      </c>
      <c r="AS71" s="107">
        <v>0</v>
      </c>
      <c r="AT71" s="106">
        <v>1</v>
      </c>
      <c r="AU71" s="109">
        <v>2329</v>
      </c>
      <c r="AV71" s="108">
        <v>0.66020000000000001</v>
      </c>
      <c r="AX71" s="79"/>
      <c r="AY71" s="77"/>
      <c r="AZ71" s="80"/>
      <c r="BA71" s="77"/>
      <c r="BB71" s="77"/>
      <c r="BC71" s="77"/>
      <c r="BD71" s="77"/>
      <c r="BE71" s="81"/>
      <c r="BF71" s="77"/>
      <c r="BG71" s="82"/>
      <c r="BH71" s="81"/>
    </row>
    <row r="72" spans="14:60" ht="29" x14ac:dyDescent="0.35">
      <c r="N72" s="136" t="s">
        <v>487</v>
      </c>
      <c r="O72" s="137" t="s">
        <v>488</v>
      </c>
      <c r="P72" s="138">
        <v>330</v>
      </c>
      <c r="Q72" s="137">
        <v>0.03</v>
      </c>
      <c r="R72" s="137">
        <v>0.02</v>
      </c>
      <c r="S72" s="137">
        <v>0.04</v>
      </c>
      <c r="T72" s="137">
        <v>0</v>
      </c>
      <c r="U72" s="139">
        <v>0</v>
      </c>
      <c r="V72" s="137">
        <v>120</v>
      </c>
      <c r="W72" s="137">
        <v>543</v>
      </c>
      <c r="X72" s="140">
        <v>0.3145</v>
      </c>
      <c r="Z72" s="103" t="s">
        <v>246</v>
      </c>
      <c r="AA72" s="104">
        <v>45302.828472222223</v>
      </c>
      <c r="AB72" s="105">
        <v>195</v>
      </c>
      <c r="AC72" s="106">
        <v>4.55</v>
      </c>
      <c r="AD72" s="106">
        <v>4.4000000000000004</v>
      </c>
      <c r="AE72" s="106">
        <v>4.55</v>
      </c>
      <c r="AF72" s="106">
        <v>0.25</v>
      </c>
      <c r="AG72" s="107">
        <v>5.8099999999999999E-2</v>
      </c>
      <c r="AH72" s="106">
        <v>79</v>
      </c>
      <c r="AI72" s="106">
        <v>705</v>
      </c>
      <c r="AJ72" s="108">
        <v>0.25619999999999998</v>
      </c>
      <c r="AL72" s="103" t="s">
        <v>359</v>
      </c>
      <c r="AM72" s="106" t="s">
        <v>360</v>
      </c>
      <c r="AN72" s="105">
        <v>55</v>
      </c>
      <c r="AO72" s="106">
        <v>0.06</v>
      </c>
      <c r="AP72" s="106">
        <v>0.04</v>
      </c>
      <c r="AQ72" s="106">
        <v>0.1</v>
      </c>
      <c r="AR72" s="106">
        <v>0</v>
      </c>
      <c r="AS72" s="107">
        <v>0</v>
      </c>
      <c r="AT72" s="106">
        <v>5</v>
      </c>
      <c r="AU72" s="106">
        <v>517</v>
      </c>
      <c r="AV72" s="108">
        <v>0.66210000000000002</v>
      </c>
      <c r="AX72" s="79"/>
      <c r="AY72" s="84"/>
      <c r="AZ72" s="80"/>
      <c r="BA72" s="77"/>
      <c r="BB72" s="77"/>
      <c r="BC72" s="77"/>
      <c r="BD72" s="77"/>
      <c r="BE72" s="81"/>
      <c r="BF72" s="77"/>
      <c r="BG72" s="82"/>
      <c r="BH72" s="81"/>
    </row>
    <row r="73" spans="14:60" ht="29" x14ac:dyDescent="0.35">
      <c r="N73" s="136" t="s">
        <v>489</v>
      </c>
      <c r="O73" s="141">
        <v>45302.5625</v>
      </c>
      <c r="P73" s="138">
        <v>335</v>
      </c>
      <c r="Q73" s="137">
        <v>7.0000000000000007E-2</v>
      </c>
      <c r="R73" s="137">
        <v>0</v>
      </c>
      <c r="S73" s="137">
        <v>7.0000000000000007E-2</v>
      </c>
      <c r="T73" s="137">
        <v>0.04</v>
      </c>
      <c r="U73" s="139">
        <v>1.3332999999999999</v>
      </c>
      <c r="V73" s="137">
        <v>5</v>
      </c>
      <c r="W73" s="137">
        <v>228</v>
      </c>
      <c r="X73" s="140">
        <v>0.34570000000000001</v>
      </c>
      <c r="Z73" s="103" t="s">
        <v>247</v>
      </c>
      <c r="AA73" s="104">
        <v>45302.829861111109</v>
      </c>
      <c r="AB73" s="105">
        <v>200</v>
      </c>
      <c r="AC73" s="106">
        <v>5.4</v>
      </c>
      <c r="AD73" s="106">
        <v>5.35</v>
      </c>
      <c r="AE73" s="106">
        <v>5.6</v>
      </c>
      <c r="AF73" s="106">
        <v>0.15</v>
      </c>
      <c r="AG73" s="107">
        <v>2.86E-2</v>
      </c>
      <c r="AH73" s="106">
        <v>370</v>
      </c>
      <c r="AI73" s="109">
        <v>2272</v>
      </c>
      <c r="AJ73" s="108">
        <v>0.24970000000000001</v>
      </c>
      <c r="AL73" s="103" t="s">
        <v>361</v>
      </c>
      <c r="AM73" s="104">
        <v>45635.642361111109</v>
      </c>
      <c r="AN73" s="105">
        <v>60</v>
      </c>
      <c r="AO73" s="106">
        <v>0.08</v>
      </c>
      <c r="AP73" s="106">
        <v>0.03</v>
      </c>
      <c r="AQ73" s="106">
        <v>0.08</v>
      </c>
      <c r="AR73" s="106">
        <v>0</v>
      </c>
      <c r="AS73" s="107">
        <v>0</v>
      </c>
      <c r="AT73" s="106">
        <v>15</v>
      </c>
      <c r="AU73" s="106">
        <v>376</v>
      </c>
      <c r="AV73" s="108">
        <v>0.60740000000000005</v>
      </c>
      <c r="AX73" s="79"/>
      <c r="AY73" s="84"/>
      <c r="AZ73" s="80"/>
      <c r="BA73" s="77"/>
      <c r="BB73" s="77"/>
      <c r="BC73" s="77"/>
      <c r="BD73" s="77"/>
      <c r="BE73" s="81"/>
      <c r="BF73" s="77"/>
      <c r="BG73" s="77"/>
      <c r="BH73" s="81"/>
    </row>
    <row r="74" spans="14:60" ht="29" x14ac:dyDescent="0.35">
      <c r="N74" s="136" t="s">
        <v>490</v>
      </c>
      <c r="O74" s="141">
        <v>45302.792361111111</v>
      </c>
      <c r="P74" s="138">
        <v>340</v>
      </c>
      <c r="Q74" s="137">
        <v>0.03</v>
      </c>
      <c r="R74" s="137">
        <v>0.01</v>
      </c>
      <c r="S74" s="137">
        <v>0.03</v>
      </c>
      <c r="T74" s="137">
        <v>0.01</v>
      </c>
      <c r="U74" s="139">
        <v>0.5</v>
      </c>
      <c r="V74" s="137">
        <v>32</v>
      </c>
      <c r="W74" s="142">
        <v>7705</v>
      </c>
      <c r="X74" s="140">
        <v>0.32619999999999999</v>
      </c>
      <c r="Z74" s="103" t="s">
        <v>248</v>
      </c>
      <c r="AA74" s="104">
        <v>45302.793055555558</v>
      </c>
      <c r="AB74" s="105">
        <v>205</v>
      </c>
      <c r="AC74" s="106">
        <v>6.55</v>
      </c>
      <c r="AD74" s="106">
        <v>6.55</v>
      </c>
      <c r="AE74" s="106">
        <v>6.7</v>
      </c>
      <c r="AF74" s="106">
        <v>0.3</v>
      </c>
      <c r="AG74" s="107">
        <v>4.8000000000000001E-2</v>
      </c>
      <c r="AH74" s="106">
        <v>562</v>
      </c>
      <c r="AI74" s="109">
        <v>3381</v>
      </c>
      <c r="AJ74" s="108">
        <v>0.2404</v>
      </c>
      <c r="AL74" s="103" t="s">
        <v>362</v>
      </c>
      <c r="AM74" s="106" t="s">
        <v>363</v>
      </c>
      <c r="AN74" s="105">
        <v>65</v>
      </c>
      <c r="AO74" s="106">
        <v>0.06</v>
      </c>
      <c r="AP74" s="106">
        <v>0.06</v>
      </c>
      <c r="AQ74" s="106">
        <v>0.12</v>
      </c>
      <c r="AR74" s="106">
        <v>0</v>
      </c>
      <c r="AS74" s="107">
        <v>0</v>
      </c>
      <c r="AT74" s="106">
        <v>10</v>
      </c>
      <c r="AU74" s="106">
        <v>319</v>
      </c>
      <c r="AV74" s="108">
        <v>0.60160000000000002</v>
      </c>
      <c r="AX74" s="79"/>
      <c r="AY74" s="84"/>
      <c r="AZ74" s="80"/>
      <c r="BA74" s="77"/>
      <c r="BB74" s="77"/>
      <c r="BC74" s="77"/>
      <c r="BD74" s="77"/>
      <c r="BE74" s="81"/>
      <c r="BF74" s="77"/>
      <c r="BG74" s="77"/>
      <c r="BH74" s="81"/>
    </row>
    <row r="75" spans="14:60" ht="29" x14ac:dyDescent="0.35">
      <c r="N75" s="136" t="s">
        <v>491</v>
      </c>
      <c r="O75" s="137" t="s">
        <v>492</v>
      </c>
      <c r="P75" s="138">
        <v>345</v>
      </c>
      <c r="Q75" s="137">
        <v>0.02</v>
      </c>
      <c r="R75" s="137">
        <v>0</v>
      </c>
      <c r="S75" s="137">
        <v>0.25</v>
      </c>
      <c r="T75" s="137">
        <v>0</v>
      </c>
      <c r="U75" s="139">
        <v>0</v>
      </c>
      <c r="V75" s="137">
        <v>1</v>
      </c>
      <c r="W75" s="137">
        <v>71</v>
      </c>
      <c r="X75" s="140">
        <v>0.42820000000000003</v>
      </c>
      <c r="Z75" s="103" t="s">
        <v>249</v>
      </c>
      <c r="AA75" s="104">
        <v>45302.824999999997</v>
      </c>
      <c r="AB75" s="105">
        <v>210</v>
      </c>
      <c r="AC75" s="106">
        <v>8.0500000000000007</v>
      </c>
      <c r="AD75" s="106">
        <v>7.9</v>
      </c>
      <c r="AE75" s="106">
        <v>8.15</v>
      </c>
      <c r="AF75" s="106">
        <v>0.3</v>
      </c>
      <c r="AG75" s="107">
        <v>3.8699999999999998E-2</v>
      </c>
      <c r="AH75" s="106">
        <v>26</v>
      </c>
      <c r="AI75" s="109">
        <v>3679</v>
      </c>
      <c r="AJ75" s="108">
        <v>0.23400000000000001</v>
      </c>
      <c r="AL75" s="103" t="s">
        <v>364</v>
      </c>
      <c r="AM75" s="106" t="s">
        <v>365</v>
      </c>
      <c r="AN75" s="105">
        <v>70</v>
      </c>
      <c r="AO75" s="106">
        <v>0.11</v>
      </c>
      <c r="AP75" s="106">
        <v>0.08</v>
      </c>
      <c r="AQ75" s="106">
        <v>0.11</v>
      </c>
      <c r="AR75" s="106">
        <v>0</v>
      </c>
      <c r="AS75" s="107">
        <v>0</v>
      </c>
      <c r="AT75" s="106">
        <v>1</v>
      </c>
      <c r="AU75" s="106">
        <v>990</v>
      </c>
      <c r="AV75" s="108">
        <v>0.57030000000000003</v>
      </c>
      <c r="AX75" s="79"/>
      <c r="AY75" s="84"/>
      <c r="AZ75" s="80"/>
      <c r="BA75" s="77"/>
      <c r="BB75" s="77"/>
      <c r="BC75" s="77"/>
      <c r="BD75" s="77"/>
      <c r="BE75" s="81"/>
      <c r="BF75" s="77"/>
      <c r="BG75" s="77"/>
      <c r="BH75" s="81"/>
    </row>
    <row r="76" spans="14:60" ht="29" x14ac:dyDescent="0.35">
      <c r="N76" s="136" t="s">
        <v>493</v>
      </c>
      <c r="O76" s="141">
        <v>45302.719444444447</v>
      </c>
      <c r="P76" s="138">
        <v>350</v>
      </c>
      <c r="Q76" s="137">
        <v>0.02</v>
      </c>
      <c r="R76" s="137">
        <v>0</v>
      </c>
      <c r="S76" s="137">
        <v>0.02</v>
      </c>
      <c r="T76" s="137">
        <v>0</v>
      </c>
      <c r="U76" s="139">
        <v>0</v>
      </c>
      <c r="V76" s="137">
        <v>1</v>
      </c>
      <c r="W76" s="142">
        <v>7901</v>
      </c>
      <c r="X76" s="140">
        <v>0.33400000000000002</v>
      </c>
      <c r="Z76" s="103" t="s">
        <v>250</v>
      </c>
      <c r="AA76" s="104">
        <v>45302.629166666666</v>
      </c>
      <c r="AB76" s="105">
        <v>215</v>
      </c>
      <c r="AC76" s="106">
        <v>9.8699999999999992</v>
      </c>
      <c r="AD76" s="106">
        <v>9.5</v>
      </c>
      <c r="AE76" s="106">
        <v>9.6999999999999993</v>
      </c>
      <c r="AF76" s="106">
        <v>0.27</v>
      </c>
      <c r="AG76" s="107">
        <v>2.81E-2</v>
      </c>
      <c r="AH76" s="106">
        <v>22</v>
      </c>
      <c r="AI76" s="109">
        <v>3609</v>
      </c>
      <c r="AJ76" s="108">
        <v>0.22509999999999999</v>
      </c>
      <c r="AL76" s="103" t="s">
        <v>366</v>
      </c>
      <c r="AM76" s="106" t="s">
        <v>367</v>
      </c>
      <c r="AN76" s="105">
        <v>75</v>
      </c>
      <c r="AO76" s="106">
        <v>0.12</v>
      </c>
      <c r="AP76" s="106">
        <v>0.12</v>
      </c>
      <c r="AQ76" s="106">
        <v>0.16</v>
      </c>
      <c r="AR76" s="106">
        <v>0</v>
      </c>
      <c r="AS76" s="107">
        <v>0</v>
      </c>
      <c r="AT76" s="106">
        <v>3</v>
      </c>
      <c r="AU76" s="109">
        <v>2150</v>
      </c>
      <c r="AV76" s="108">
        <v>0.5635</v>
      </c>
      <c r="AX76" s="79"/>
      <c r="AY76" s="84"/>
      <c r="AZ76" s="80"/>
      <c r="BA76" s="77"/>
      <c r="BB76" s="77"/>
      <c r="BC76" s="77"/>
      <c r="BD76" s="77"/>
      <c r="BE76" s="81"/>
      <c r="BF76" s="77"/>
      <c r="BG76" s="82"/>
      <c r="BH76" s="81"/>
    </row>
    <row r="77" spans="14:60" ht="29" x14ac:dyDescent="0.35">
      <c r="N77" s="136" t="s">
        <v>494</v>
      </c>
      <c r="O77" s="137" t="s">
        <v>495</v>
      </c>
      <c r="P77" s="138">
        <v>355</v>
      </c>
      <c r="Q77" s="137">
        <v>0.01</v>
      </c>
      <c r="R77" s="137">
        <v>0</v>
      </c>
      <c r="S77" s="137">
        <v>0.02</v>
      </c>
      <c r="T77" s="137">
        <v>0</v>
      </c>
      <c r="U77" s="139">
        <v>0</v>
      </c>
      <c r="V77" s="137">
        <v>2</v>
      </c>
      <c r="W77" s="137">
        <v>233</v>
      </c>
      <c r="X77" s="140">
        <v>0.34379999999999999</v>
      </c>
      <c r="Z77" s="103" t="s">
        <v>251</v>
      </c>
      <c r="AA77" s="104">
        <v>45302.820833333331</v>
      </c>
      <c r="AB77" s="105">
        <v>220</v>
      </c>
      <c r="AC77" s="106">
        <v>11.52</v>
      </c>
      <c r="AD77" s="106">
        <v>11.3</v>
      </c>
      <c r="AE77" s="106">
        <v>11.75</v>
      </c>
      <c r="AF77" s="106">
        <v>0.77</v>
      </c>
      <c r="AG77" s="107">
        <v>7.1599999999999997E-2</v>
      </c>
      <c r="AH77" s="106">
        <v>62</v>
      </c>
      <c r="AI77" s="109">
        <v>1355</v>
      </c>
      <c r="AJ77" s="108">
        <v>0.22040000000000001</v>
      </c>
      <c r="AL77" s="103" t="s">
        <v>368</v>
      </c>
      <c r="AM77" s="106" t="s">
        <v>369</v>
      </c>
      <c r="AN77" s="105">
        <v>80</v>
      </c>
      <c r="AO77" s="106">
        <v>0.11</v>
      </c>
      <c r="AP77" s="106">
        <v>0.13</v>
      </c>
      <c r="AQ77" s="106">
        <v>0.18</v>
      </c>
      <c r="AR77" s="106">
        <v>0</v>
      </c>
      <c r="AS77" s="107">
        <v>0</v>
      </c>
      <c r="AT77" s="106">
        <v>2</v>
      </c>
      <c r="AU77" s="109">
        <v>1439</v>
      </c>
      <c r="AV77" s="108">
        <v>0.53810000000000002</v>
      </c>
      <c r="AX77" s="79"/>
      <c r="AY77" s="84"/>
      <c r="AZ77" s="80"/>
      <c r="BA77" s="77"/>
      <c r="BB77" s="77"/>
      <c r="BC77" s="77"/>
      <c r="BD77" s="77"/>
      <c r="BE77" s="81"/>
      <c r="BF77" s="77"/>
      <c r="BG77" s="77"/>
      <c r="BH77" s="81"/>
    </row>
    <row r="78" spans="14:60" ht="29" x14ac:dyDescent="0.35">
      <c r="N78" s="136" t="s">
        <v>496</v>
      </c>
      <c r="O78" s="137" t="s">
        <v>497</v>
      </c>
      <c r="P78" s="138">
        <v>360</v>
      </c>
      <c r="Q78" s="137">
        <v>0.01</v>
      </c>
      <c r="R78" s="137">
        <v>0</v>
      </c>
      <c r="S78" s="137">
        <v>0.02</v>
      </c>
      <c r="T78" s="137">
        <v>0</v>
      </c>
      <c r="U78" s="139">
        <v>0</v>
      </c>
      <c r="V78" s="137">
        <v>4</v>
      </c>
      <c r="W78" s="137">
        <v>4</v>
      </c>
      <c r="X78" s="140">
        <v>0.35160000000000002</v>
      </c>
      <c r="Z78" s="103" t="s">
        <v>252</v>
      </c>
      <c r="AA78" s="104">
        <v>45302.746527777781</v>
      </c>
      <c r="AB78" s="105">
        <v>225</v>
      </c>
      <c r="AC78" s="106">
        <v>13.84</v>
      </c>
      <c r="AD78" s="106">
        <v>13.4</v>
      </c>
      <c r="AE78" s="106">
        <v>13.95</v>
      </c>
      <c r="AF78" s="106">
        <v>1.35</v>
      </c>
      <c r="AG78" s="107">
        <v>0.1081</v>
      </c>
      <c r="AH78" s="106">
        <v>10</v>
      </c>
      <c r="AI78" s="106">
        <v>887</v>
      </c>
      <c r="AJ78" s="108">
        <v>0.21340000000000001</v>
      </c>
      <c r="AL78" s="103" t="s">
        <v>370</v>
      </c>
      <c r="AM78" s="104">
        <v>45302.694444444445</v>
      </c>
      <c r="AN78" s="105">
        <v>85</v>
      </c>
      <c r="AO78" s="106">
        <v>0.18</v>
      </c>
      <c r="AP78" s="106">
        <v>0.15</v>
      </c>
      <c r="AQ78" s="106">
        <v>0.2</v>
      </c>
      <c r="AR78" s="106">
        <v>0.06</v>
      </c>
      <c r="AS78" s="107">
        <v>0.5</v>
      </c>
      <c r="AT78" s="106">
        <v>3</v>
      </c>
      <c r="AU78" s="109">
        <v>2414</v>
      </c>
      <c r="AV78" s="108">
        <v>0.51559999999999995</v>
      </c>
      <c r="AX78" s="79"/>
      <c r="AY78" s="84"/>
      <c r="AZ78" s="80"/>
      <c r="BA78" s="77"/>
      <c r="BB78" s="77"/>
      <c r="BC78" s="77"/>
      <c r="BD78" s="77"/>
      <c r="BE78" s="81"/>
      <c r="BF78" s="77"/>
      <c r="BG78" s="77"/>
      <c r="BH78" s="81"/>
    </row>
    <row r="79" spans="14:60" ht="29" x14ac:dyDescent="0.35">
      <c r="N79" s="136" t="s">
        <v>498</v>
      </c>
      <c r="O79" s="141">
        <v>45302.754166666666</v>
      </c>
      <c r="P79" s="138">
        <v>365</v>
      </c>
      <c r="Q79" s="137">
        <v>0.01</v>
      </c>
      <c r="R79" s="137">
        <v>0</v>
      </c>
      <c r="S79" s="137">
        <v>0.01</v>
      </c>
      <c r="T79" s="137">
        <v>0</v>
      </c>
      <c r="U79" s="139">
        <v>0</v>
      </c>
      <c r="V79" s="137">
        <v>13</v>
      </c>
      <c r="W79" s="142">
        <v>1132</v>
      </c>
      <c r="X79" s="140">
        <v>0.33989999999999998</v>
      </c>
      <c r="Z79" s="103" t="s">
        <v>253</v>
      </c>
      <c r="AA79" s="104">
        <v>45302.757638888892</v>
      </c>
      <c r="AB79" s="105">
        <v>230</v>
      </c>
      <c r="AC79" s="106">
        <v>16.399999999999999</v>
      </c>
      <c r="AD79" s="106">
        <v>15.85</v>
      </c>
      <c r="AE79" s="106">
        <v>16.3</v>
      </c>
      <c r="AF79" s="106">
        <v>1.35</v>
      </c>
      <c r="AG79" s="107">
        <v>8.9700000000000002E-2</v>
      </c>
      <c r="AH79" s="106">
        <v>13</v>
      </c>
      <c r="AI79" s="106">
        <v>982</v>
      </c>
      <c r="AJ79" s="108">
        <v>0.20380000000000001</v>
      </c>
      <c r="AL79" s="103" t="s">
        <v>371</v>
      </c>
      <c r="AM79" s="106" t="s">
        <v>372</v>
      </c>
      <c r="AN79" s="105">
        <v>90</v>
      </c>
      <c r="AO79" s="106">
        <v>0.15</v>
      </c>
      <c r="AP79" s="106">
        <v>0.18</v>
      </c>
      <c r="AQ79" s="106">
        <v>0.23</v>
      </c>
      <c r="AR79" s="106">
        <v>0</v>
      </c>
      <c r="AS79" s="107">
        <v>0</v>
      </c>
      <c r="AT79" s="106">
        <v>2</v>
      </c>
      <c r="AU79" s="106">
        <v>392</v>
      </c>
      <c r="AV79" s="108">
        <v>0.50439999999999996</v>
      </c>
      <c r="AX79" s="79"/>
      <c r="AY79" s="84"/>
      <c r="AZ79" s="80"/>
      <c r="BA79" s="77"/>
      <c r="BB79" s="77"/>
      <c r="BC79" s="77"/>
      <c r="BD79" s="77"/>
      <c r="BE79" s="81"/>
      <c r="BF79" s="77"/>
      <c r="BG79" s="82"/>
      <c r="BH79" s="81"/>
    </row>
    <row r="80" spans="14:60" ht="29" x14ac:dyDescent="0.35">
      <c r="N80" s="136" t="s">
        <v>499</v>
      </c>
      <c r="O80" s="137" t="s">
        <v>500</v>
      </c>
      <c r="P80" s="138">
        <v>370</v>
      </c>
      <c r="Q80" s="137">
        <v>0.01</v>
      </c>
      <c r="R80" s="137">
        <v>0</v>
      </c>
      <c r="S80" s="137">
        <v>0.22</v>
      </c>
      <c r="T80" s="137">
        <v>0</v>
      </c>
      <c r="U80" s="139">
        <v>0</v>
      </c>
      <c r="V80" s="137">
        <v>10</v>
      </c>
      <c r="W80" s="137">
        <v>670</v>
      </c>
      <c r="X80" s="140">
        <v>0.47660000000000002</v>
      </c>
      <c r="Z80" s="103" t="s">
        <v>254</v>
      </c>
      <c r="AA80" s="104">
        <v>45302.807638888888</v>
      </c>
      <c r="AB80" s="105">
        <v>235</v>
      </c>
      <c r="AC80" s="106">
        <v>18.850000000000001</v>
      </c>
      <c r="AD80" s="106">
        <v>18.55</v>
      </c>
      <c r="AE80" s="106">
        <v>19.350000000000001</v>
      </c>
      <c r="AF80" s="106">
        <v>1.45</v>
      </c>
      <c r="AG80" s="107">
        <v>8.3299999999999999E-2</v>
      </c>
      <c r="AH80" s="106">
        <v>5</v>
      </c>
      <c r="AI80" s="106">
        <v>670</v>
      </c>
      <c r="AJ80" s="108">
        <v>0.20069999999999999</v>
      </c>
      <c r="AL80" s="103" t="s">
        <v>373</v>
      </c>
      <c r="AM80" s="106" t="s">
        <v>374</v>
      </c>
      <c r="AN80" s="105">
        <v>95</v>
      </c>
      <c r="AO80" s="106">
        <v>0.22</v>
      </c>
      <c r="AP80" s="106">
        <v>0.21</v>
      </c>
      <c r="AQ80" s="106">
        <v>0.26</v>
      </c>
      <c r="AR80" s="106">
        <v>0</v>
      </c>
      <c r="AS80" s="107">
        <v>0</v>
      </c>
      <c r="AT80" s="106">
        <v>1</v>
      </c>
      <c r="AU80" s="106">
        <v>987</v>
      </c>
      <c r="AV80" s="108">
        <v>0.4844</v>
      </c>
      <c r="AX80" s="79"/>
      <c r="AY80" s="77"/>
      <c r="AZ80" s="80"/>
      <c r="BA80" s="77"/>
      <c r="BB80" s="77"/>
      <c r="BC80" s="77"/>
      <c r="BD80" s="77"/>
      <c r="BE80" s="81"/>
      <c r="BF80" s="77"/>
      <c r="BG80" s="82"/>
      <c r="BH80" s="81"/>
    </row>
    <row r="81" spans="14:60" ht="29" x14ac:dyDescent="0.35">
      <c r="N81" s="136" t="s">
        <v>501</v>
      </c>
      <c r="O81" s="141">
        <v>45302.754861111112</v>
      </c>
      <c r="P81" s="138">
        <v>375</v>
      </c>
      <c r="Q81" s="137">
        <v>0.01</v>
      </c>
      <c r="R81" s="137">
        <v>0</v>
      </c>
      <c r="S81" s="137">
        <v>0.22</v>
      </c>
      <c r="T81" s="137">
        <v>0</v>
      </c>
      <c r="U81" s="139">
        <v>0</v>
      </c>
      <c r="V81" s="137">
        <v>15</v>
      </c>
      <c r="W81" s="142">
        <v>1269</v>
      </c>
      <c r="X81" s="140">
        <v>0.48730000000000001</v>
      </c>
      <c r="Z81" s="103" t="s">
        <v>255</v>
      </c>
      <c r="AA81" s="106" t="s">
        <v>256</v>
      </c>
      <c r="AB81" s="105">
        <v>240</v>
      </c>
      <c r="AC81" s="106">
        <v>20.3</v>
      </c>
      <c r="AD81" s="106">
        <v>21.2</v>
      </c>
      <c r="AE81" s="106">
        <v>22.95</v>
      </c>
      <c r="AF81" s="106">
        <v>0</v>
      </c>
      <c r="AG81" s="107">
        <v>0</v>
      </c>
      <c r="AH81" s="106">
        <v>55</v>
      </c>
      <c r="AI81" s="106">
        <v>368</v>
      </c>
      <c r="AJ81" s="108">
        <v>0.20219999999999999</v>
      </c>
      <c r="AL81" s="103" t="s">
        <v>375</v>
      </c>
      <c r="AM81" s="104">
        <v>45302.714583333334</v>
      </c>
      <c r="AN81" s="105">
        <v>100</v>
      </c>
      <c r="AO81" s="106">
        <v>0.27</v>
      </c>
      <c r="AP81" s="106">
        <v>0.25</v>
      </c>
      <c r="AQ81" s="106">
        <v>0.3</v>
      </c>
      <c r="AR81" s="106">
        <v>0.01</v>
      </c>
      <c r="AS81" s="107">
        <v>3.85E-2</v>
      </c>
      <c r="AT81" s="106">
        <v>5</v>
      </c>
      <c r="AU81" s="109">
        <v>2590</v>
      </c>
      <c r="AV81" s="108">
        <v>0.46679999999999999</v>
      </c>
      <c r="AX81" s="79"/>
      <c r="AY81" s="84"/>
      <c r="AZ81" s="80"/>
      <c r="BA81" s="77"/>
      <c r="BB81" s="77"/>
      <c r="BC81" s="77"/>
      <c r="BD81" s="77"/>
      <c r="BE81" s="81"/>
      <c r="BF81" s="77"/>
      <c r="BG81" s="77"/>
      <c r="BH81" s="81"/>
    </row>
    <row r="82" spans="14:60" ht="29.5" thickBot="1" x14ac:dyDescent="0.4">
      <c r="N82" s="114" t="s">
        <v>502</v>
      </c>
      <c r="O82" s="143" t="s">
        <v>126</v>
      </c>
      <c r="P82" s="116">
        <v>380</v>
      </c>
      <c r="Q82" s="143">
        <v>0.01</v>
      </c>
      <c r="R82" s="143">
        <v>0</v>
      </c>
      <c r="S82" s="143">
        <v>0.01</v>
      </c>
      <c r="T82" s="143">
        <v>0</v>
      </c>
      <c r="U82" s="144">
        <v>0</v>
      </c>
      <c r="V82" s="143">
        <v>1</v>
      </c>
      <c r="W82" s="145">
        <v>2395</v>
      </c>
      <c r="X82" s="146">
        <v>0.36720000000000003</v>
      </c>
      <c r="Z82" s="103" t="s">
        <v>257</v>
      </c>
      <c r="AA82" s="106" t="s">
        <v>258</v>
      </c>
      <c r="AB82" s="105">
        <v>245</v>
      </c>
      <c r="AC82" s="106">
        <v>24</v>
      </c>
      <c r="AD82" s="106">
        <v>24.7</v>
      </c>
      <c r="AE82" s="106">
        <v>26.45</v>
      </c>
      <c r="AF82" s="106">
        <v>0</v>
      </c>
      <c r="AG82" s="107">
        <v>0</v>
      </c>
      <c r="AH82" s="106">
        <v>13</v>
      </c>
      <c r="AI82" s="106">
        <v>227</v>
      </c>
      <c r="AJ82" s="108">
        <v>0.1968</v>
      </c>
      <c r="AL82" s="103" t="s">
        <v>376</v>
      </c>
      <c r="AM82" s="104">
        <v>45302.615277777775</v>
      </c>
      <c r="AN82" s="105">
        <v>105</v>
      </c>
      <c r="AO82" s="106">
        <v>0.31</v>
      </c>
      <c r="AP82" s="106">
        <v>0.28999999999999998</v>
      </c>
      <c r="AQ82" s="106">
        <v>0.34</v>
      </c>
      <c r="AR82" s="106">
        <v>0.04</v>
      </c>
      <c r="AS82" s="107">
        <v>0.14810000000000001</v>
      </c>
      <c r="AT82" s="106">
        <v>30</v>
      </c>
      <c r="AU82" s="109">
        <v>2170</v>
      </c>
      <c r="AV82" s="108">
        <v>0.44869999999999999</v>
      </c>
      <c r="AX82" s="79"/>
      <c r="AY82" s="84"/>
      <c r="AZ82" s="80"/>
      <c r="BA82" s="77"/>
      <c r="BB82" s="77"/>
      <c r="BC82" s="77"/>
      <c r="BD82" s="77"/>
      <c r="BE82" s="81"/>
      <c r="BF82" s="77"/>
      <c r="BG82" s="77"/>
      <c r="BH82" s="81"/>
    </row>
    <row r="83" spans="14:60" ht="29" x14ac:dyDescent="0.35">
      <c r="N83" s="79"/>
      <c r="O83" s="90"/>
      <c r="P83" s="80"/>
      <c r="Q83" s="91"/>
      <c r="R83" s="91"/>
      <c r="S83" s="91"/>
      <c r="T83" s="91"/>
      <c r="U83" s="92"/>
      <c r="V83" s="91"/>
      <c r="W83" s="93"/>
      <c r="X83" s="92"/>
      <c r="Z83" s="103" t="s">
        <v>259</v>
      </c>
      <c r="AA83" s="106" t="s">
        <v>260</v>
      </c>
      <c r="AB83" s="105">
        <v>250</v>
      </c>
      <c r="AC83" s="106">
        <v>22.1</v>
      </c>
      <c r="AD83" s="106">
        <v>27.6</v>
      </c>
      <c r="AE83" s="106">
        <v>31.1</v>
      </c>
      <c r="AF83" s="106">
        <v>0</v>
      </c>
      <c r="AG83" s="107">
        <v>0</v>
      </c>
      <c r="AH83" s="106">
        <v>1</v>
      </c>
      <c r="AI83" s="106">
        <v>70</v>
      </c>
      <c r="AJ83" s="108">
        <v>0.21099999999999999</v>
      </c>
      <c r="AL83" s="103" t="s">
        <v>377</v>
      </c>
      <c r="AM83" s="104">
        <v>45302.800694444442</v>
      </c>
      <c r="AN83" s="105">
        <v>110</v>
      </c>
      <c r="AO83" s="106">
        <v>0.35</v>
      </c>
      <c r="AP83" s="106">
        <v>0.33</v>
      </c>
      <c r="AQ83" s="106">
        <v>0.36</v>
      </c>
      <c r="AR83" s="106">
        <v>0.05</v>
      </c>
      <c r="AS83" s="107">
        <v>0.16669999999999999</v>
      </c>
      <c r="AT83" s="106">
        <v>9</v>
      </c>
      <c r="AU83" s="109">
        <v>1553</v>
      </c>
      <c r="AV83" s="108">
        <v>0.42699999999999999</v>
      </c>
      <c r="AX83" s="79"/>
      <c r="AY83" s="77"/>
      <c r="AZ83" s="80"/>
      <c r="BA83" s="77"/>
      <c r="BB83" s="77"/>
      <c r="BC83" s="77"/>
      <c r="BD83" s="77"/>
      <c r="BE83" s="81"/>
      <c r="BF83" s="77"/>
      <c r="BG83" s="77"/>
      <c r="BH83" s="81"/>
    </row>
    <row r="84" spans="14:60" ht="29" x14ac:dyDescent="0.35">
      <c r="N84" s="79"/>
      <c r="O84" s="90"/>
      <c r="P84" s="80"/>
      <c r="Q84" s="91"/>
      <c r="R84" s="91"/>
      <c r="S84" s="91"/>
      <c r="T84" s="91"/>
      <c r="U84" s="92"/>
      <c r="V84" s="91"/>
      <c r="W84" s="93"/>
      <c r="X84" s="92"/>
      <c r="Z84" s="103" t="s">
        <v>261</v>
      </c>
      <c r="AA84" s="106" t="s">
        <v>131</v>
      </c>
      <c r="AB84" s="105">
        <v>255</v>
      </c>
      <c r="AC84" s="106">
        <v>34.5</v>
      </c>
      <c r="AD84" s="106">
        <v>31.7</v>
      </c>
      <c r="AE84" s="106">
        <v>35.25</v>
      </c>
      <c r="AF84" s="106">
        <v>6.84</v>
      </c>
      <c r="AG84" s="107">
        <v>0.24729999999999999</v>
      </c>
      <c r="AH84" s="106">
        <v>1</v>
      </c>
      <c r="AI84" s="106">
        <v>7</v>
      </c>
      <c r="AJ84" s="108">
        <v>0.2114</v>
      </c>
      <c r="AL84" s="103" t="s">
        <v>378</v>
      </c>
      <c r="AM84" s="106" t="s">
        <v>128</v>
      </c>
      <c r="AN84" s="105">
        <v>115</v>
      </c>
      <c r="AO84" s="106">
        <v>0.38</v>
      </c>
      <c r="AP84" s="106">
        <v>0.39</v>
      </c>
      <c r="AQ84" s="106">
        <v>0.44</v>
      </c>
      <c r="AR84" s="106">
        <v>0</v>
      </c>
      <c r="AS84" s="107">
        <v>0</v>
      </c>
      <c r="AT84" s="106">
        <v>1</v>
      </c>
      <c r="AU84" s="109">
        <v>1997</v>
      </c>
      <c r="AV84" s="108">
        <v>0.4153</v>
      </c>
      <c r="AX84" s="79"/>
      <c r="AY84" s="84"/>
      <c r="AZ84" s="80"/>
      <c r="BA84" s="77"/>
      <c r="BB84" s="77"/>
      <c r="BC84" s="77"/>
      <c r="BD84" s="77"/>
      <c r="BE84" s="81"/>
      <c r="BF84" s="77"/>
      <c r="BG84" s="77"/>
      <c r="BH84" s="81"/>
    </row>
    <row r="85" spans="14:60" ht="29" x14ac:dyDescent="0.35">
      <c r="N85" s="79"/>
      <c r="O85" s="90"/>
      <c r="P85" s="80"/>
      <c r="Q85" s="91"/>
      <c r="R85" s="91"/>
      <c r="S85" s="91"/>
      <c r="T85" s="91"/>
      <c r="U85" s="92"/>
      <c r="V85" s="91"/>
      <c r="W85" s="93"/>
      <c r="X85" s="92"/>
      <c r="Z85" s="103" t="s">
        <v>262</v>
      </c>
      <c r="AA85" s="104">
        <v>45302.592361111114</v>
      </c>
      <c r="AB85" s="105">
        <v>260</v>
      </c>
      <c r="AC85" s="106">
        <v>36.4</v>
      </c>
      <c r="AD85" s="106">
        <v>37.25</v>
      </c>
      <c r="AE85" s="106">
        <v>38.950000000000003</v>
      </c>
      <c r="AF85" s="106">
        <v>1.85</v>
      </c>
      <c r="AG85" s="107">
        <v>5.3499999999999999E-2</v>
      </c>
      <c r="AH85" s="106">
        <v>16</v>
      </c>
      <c r="AI85" s="106">
        <v>100</v>
      </c>
      <c r="AJ85" s="108">
        <v>0.19400000000000001</v>
      </c>
      <c r="AL85" s="103" t="s">
        <v>379</v>
      </c>
      <c r="AM85" s="106" t="s">
        <v>380</v>
      </c>
      <c r="AN85" s="105">
        <v>120</v>
      </c>
      <c r="AO85" s="106">
        <v>0.47</v>
      </c>
      <c r="AP85" s="106">
        <v>0.45</v>
      </c>
      <c r="AQ85" s="106">
        <v>0.51</v>
      </c>
      <c r="AR85" s="106">
        <v>0</v>
      </c>
      <c r="AS85" s="107">
        <v>0</v>
      </c>
      <c r="AT85" s="106">
        <v>18</v>
      </c>
      <c r="AU85" s="109">
        <v>2426</v>
      </c>
      <c r="AV85" s="108">
        <v>0.40060000000000001</v>
      </c>
      <c r="AX85" s="79"/>
      <c r="AY85" s="77"/>
      <c r="AZ85" s="80"/>
      <c r="BA85" s="77"/>
      <c r="BB85" s="77"/>
      <c r="BC85" s="77"/>
      <c r="BD85" s="77"/>
      <c r="BE85" s="81"/>
      <c r="BF85" s="77"/>
      <c r="BG85" s="77"/>
      <c r="BH85" s="81"/>
    </row>
    <row r="86" spans="14:60" ht="29" x14ac:dyDescent="0.35">
      <c r="N86" s="79"/>
      <c r="O86" s="90"/>
      <c r="P86" s="80"/>
      <c r="Q86" s="91"/>
      <c r="R86" s="91"/>
      <c r="S86" s="91"/>
      <c r="T86" s="91"/>
      <c r="U86" s="92"/>
      <c r="V86" s="91"/>
      <c r="W86" s="93"/>
      <c r="X86" s="92"/>
      <c r="Z86" s="103" t="s">
        <v>263</v>
      </c>
      <c r="AA86" s="104">
        <v>45302.832638888889</v>
      </c>
      <c r="AB86" s="105">
        <v>265</v>
      </c>
      <c r="AC86" s="106">
        <v>42.2</v>
      </c>
      <c r="AD86" s="106">
        <v>41.8</v>
      </c>
      <c r="AE86" s="106">
        <v>44.25</v>
      </c>
      <c r="AF86" s="106">
        <v>3</v>
      </c>
      <c r="AG86" s="107">
        <v>7.6499999999999999E-2</v>
      </c>
      <c r="AH86" s="106">
        <v>5</v>
      </c>
      <c r="AI86" s="106">
        <v>74</v>
      </c>
      <c r="AJ86" s="108">
        <v>0.2195</v>
      </c>
      <c r="AL86" s="103" t="s">
        <v>381</v>
      </c>
      <c r="AM86" s="106" t="s">
        <v>382</v>
      </c>
      <c r="AN86" s="105">
        <v>125</v>
      </c>
      <c r="AO86" s="106">
        <v>0.54</v>
      </c>
      <c r="AP86" s="106">
        <v>0.53</v>
      </c>
      <c r="AQ86" s="106">
        <v>0.59</v>
      </c>
      <c r="AR86" s="106">
        <v>0</v>
      </c>
      <c r="AS86" s="107">
        <v>0</v>
      </c>
      <c r="AT86" s="106">
        <v>20</v>
      </c>
      <c r="AU86" s="109">
        <v>3488</v>
      </c>
      <c r="AV86" s="108">
        <v>0.38650000000000001</v>
      </c>
      <c r="AX86" s="79"/>
      <c r="AY86" s="77"/>
      <c r="AZ86" s="80"/>
      <c r="BA86" s="77"/>
      <c r="BB86" s="77"/>
      <c r="BC86" s="77"/>
      <c r="BD86" s="77"/>
      <c r="BE86" s="81"/>
      <c r="BF86" s="77"/>
      <c r="BG86" s="77"/>
      <c r="BH86" s="81"/>
    </row>
    <row r="87" spans="14:60" ht="29" x14ac:dyDescent="0.35">
      <c r="N87" s="79"/>
      <c r="O87" s="90"/>
      <c r="P87" s="80"/>
      <c r="Q87" s="91"/>
      <c r="R87" s="91"/>
      <c r="S87" s="91"/>
      <c r="T87" s="91"/>
      <c r="U87" s="92"/>
      <c r="V87" s="91"/>
      <c r="W87" s="93"/>
      <c r="X87" s="92"/>
      <c r="Z87" s="103" t="s">
        <v>264</v>
      </c>
      <c r="AA87" s="106" t="s">
        <v>265</v>
      </c>
      <c r="AB87" s="105">
        <v>270</v>
      </c>
      <c r="AC87" s="106">
        <v>39.200000000000003</v>
      </c>
      <c r="AD87" s="106">
        <v>45.55</v>
      </c>
      <c r="AE87" s="106">
        <v>49</v>
      </c>
      <c r="AF87" s="106">
        <v>0</v>
      </c>
      <c r="AG87" s="107">
        <v>0</v>
      </c>
      <c r="AH87" s="106">
        <v>1</v>
      </c>
      <c r="AI87" s="106">
        <v>11</v>
      </c>
      <c r="AJ87" s="108">
        <v>0.22739999999999999</v>
      </c>
      <c r="AL87" s="103" t="s">
        <v>383</v>
      </c>
      <c r="AM87" s="106" t="s">
        <v>384</v>
      </c>
      <c r="AN87" s="105">
        <v>130</v>
      </c>
      <c r="AO87" s="106">
        <v>0.63</v>
      </c>
      <c r="AP87" s="106">
        <v>0.63</v>
      </c>
      <c r="AQ87" s="106">
        <v>0.68</v>
      </c>
      <c r="AR87" s="106">
        <v>0</v>
      </c>
      <c r="AS87" s="107">
        <v>0</v>
      </c>
      <c r="AT87" s="106">
        <v>26</v>
      </c>
      <c r="AU87" s="109">
        <v>4288</v>
      </c>
      <c r="AV87" s="108">
        <v>0.37259999999999999</v>
      </c>
      <c r="AX87" s="79"/>
      <c r="AY87" s="84"/>
      <c r="AZ87" s="80"/>
      <c r="BA87" s="77"/>
      <c r="BB87" s="77"/>
      <c r="BC87" s="77"/>
      <c r="BD87" s="77"/>
      <c r="BE87" s="81"/>
      <c r="BF87" s="77"/>
      <c r="BG87" s="77"/>
      <c r="BH87" s="81"/>
    </row>
    <row r="88" spans="14:60" ht="29" x14ac:dyDescent="0.35">
      <c r="N88" s="79"/>
      <c r="O88" s="90"/>
      <c r="P88" s="80"/>
      <c r="Q88" s="91"/>
      <c r="R88" s="91"/>
      <c r="S88" s="91"/>
      <c r="T88" s="91"/>
      <c r="U88" s="92"/>
      <c r="V88" s="91"/>
      <c r="W88" s="93"/>
      <c r="X88" s="92"/>
      <c r="Z88" s="103" t="s">
        <v>266</v>
      </c>
      <c r="AA88" s="106" t="s">
        <v>267</v>
      </c>
      <c r="AB88" s="105">
        <v>275</v>
      </c>
      <c r="AC88" s="106">
        <v>48.27</v>
      </c>
      <c r="AD88" s="106">
        <v>50.45</v>
      </c>
      <c r="AE88" s="106">
        <v>54</v>
      </c>
      <c r="AF88" s="106">
        <v>0</v>
      </c>
      <c r="AG88" s="107">
        <v>0</v>
      </c>
      <c r="AH88" s="106">
        <v>5</v>
      </c>
      <c r="AI88" s="106">
        <v>22</v>
      </c>
      <c r="AJ88" s="108">
        <v>0.2424</v>
      </c>
      <c r="AL88" s="103" t="s">
        <v>385</v>
      </c>
      <c r="AM88" s="106" t="s">
        <v>386</v>
      </c>
      <c r="AN88" s="105">
        <v>135</v>
      </c>
      <c r="AO88" s="106">
        <v>0.74</v>
      </c>
      <c r="AP88" s="106">
        <v>0.74</v>
      </c>
      <c r="AQ88" s="106">
        <v>0.8</v>
      </c>
      <c r="AR88" s="106">
        <v>0</v>
      </c>
      <c r="AS88" s="107">
        <v>0</v>
      </c>
      <c r="AT88" s="106">
        <v>3</v>
      </c>
      <c r="AU88" s="109">
        <v>3405</v>
      </c>
      <c r="AV88" s="108">
        <v>0.36049999999999999</v>
      </c>
      <c r="AX88" s="79"/>
      <c r="AY88" s="77"/>
      <c r="AZ88" s="80"/>
      <c r="BA88" s="77"/>
      <c r="BB88" s="77"/>
      <c r="BC88" s="77"/>
      <c r="BD88" s="77"/>
      <c r="BE88" s="81"/>
      <c r="BF88" s="77"/>
      <c r="BG88" s="77"/>
      <c r="BH88" s="81"/>
    </row>
    <row r="89" spans="14:60" ht="29" x14ac:dyDescent="0.35">
      <c r="N89" s="79"/>
      <c r="O89" s="90"/>
      <c r="P89" s="80"/>
      <c r="Q89" s="91"/>
      <c r="R89" s="91"/>
      <c r="S89" s="91"/>
      <c r="T89" s="91"/>
      <c r="U89" s="92"/>
      <c r="V89" s="91"/>
      <c r="W89" s="93"/>
      <c r="X89" s="92"/>
      <c r="Z89" s="103" t="s">
        <v>268</v>
      </c>
      <c r="AA89" s="106" t="s">
        <v>269</v>
      </c>
      <c r="AB89" s="105">
        <v>280</v>
      </c>
      <c r="AC89" s="106">
        <v>44.65</v>
      </c>
      <c r="AD89" s="106">
        <v>55.45</v>
      </c>
      <c r="AE89" s="106">
        <v>58.95</v>
      </c>
      <c r="AF89" s="106">
        <v>0</v>
      </c>
      <c r="AG89" s="107">
        <v>0</v>
      </c>
      <c r="AH89" s="106">
        <v>7</v>
      </c>
      <c r="AI89" s="106">
        <v>1</v>
      </c>
      <c r="AJ89" s="108">
        <v>0.25509999999999999</v>
      </c>
      <c r="AL89" s="103" t="s">
        <v>387</v>
      </c>
      <c r="AM89" s="104">
        <v>45302.572916666664</v>
      </c>
      <c r="AN89" s="105">
        <v>140</v>
      </c>
      <c r="AO89" s="106">
        <v>0.92</v>
      </c>
      <c r="AP89" s="106">
        <v>0.87</v>
      </c>
      <c r="AQ89" s="106">
        <v>0.93</v>
      </c>
      <c r="AR89" s="106">
        <v>0.05</v>
      </c>
      <c r="AS89" s="107">
        <v>5.7500000000000002E-2</v>
      </c>
      <c r="AT89" s="106">
        <v>25</v>
      </c>
      <c r="AU89" s="109">
        <v>5148</v>
      </c>
      <c r="AV89" s="108">
        <v>0.34789999999999999</v>
      </c>
      <c r="AX89" s="79"/>
      <c r="AY89" s="84"/>
      <c r="AZ89" s="80"/>
      <c r="BA89" s="77"/>
      <c r="BB89" s="77"/>
      <c r="BC89" s="77"/>
      <c r="BD89" s="77"/>
      <c r="BE89" s="81"/>
      <c r="BF89" s="77"/>
      <c r="BG89" s="77"/>
      <c r="BH89" s="81"/>
    </row>
    <row r="90" spans="14:60" ht="29.5" thickBot="1" x14ac:dyDescent="0.4">
      <c r="N90" s="79"/>
      <c r="O90" s="90"/>
      <c r="P90" s="80"/>
      <c r="Q90" s="91"/>
      <c r="R90" s="91"/>
      <c r="S90" s="91"/>
      <c r="T90" s="91"/>
      <c r="U90" s="92"/>
      <c r="V90" s="91"/>
      <c r="W90" s="93"/>
      <c r="X90" s="92"/>
      <c r="Z90" s="114" t="s">
        <v>270</v>
      </c>
      <c r="AA90" s="115" t="s">
        <v>271</v>
      </c>
      <c r="AB90" s="116">
        <v>310</v>
      </c>
      <c r="AC90" s="115">
        <v>79.19</v>
      </c>
      <c r="AD90" s="115">
        <v>85.45</v>
      </c>
      <c r="AE90" s="115">
        <v>88.9</v>
      </c>
      <c r="AF90" s="115">
        <v>0</v>
      </c>
      <c r="AG90" s="117">
        <v>0</v>
      </c>
      <c r="AH90" s="115">
        <v>1</v>
      </c>
      <c r="AI90" s="118"/>
      <c r="AJ90" s="119"/>
      <c r="AL90" s="103" t="s">
        <v>388</v>
      </c>
      <c r="AM90" s="106" t="s">
        <v>389</v>
      </c>
      <c r="AN90" s="105">
        <v>145</v>
      </c>
      <c r="AO90" s="106">
        <v>1.1200000000000001</v>
      </c>
      <c r="AP90" s="106">
        <v>1.03</v>
      </c>
      <c r="AQ90" s="106">
        <v>1.1000000000000001</v>
      </c>
      <c r="AR90" s="106">
        <v>0.06</v>
      </c>
      <c r="AS90" s="107">
        <v>5.6599999999999998E-2</v>
      </c>
      <c r="AT90" s="106">
        <v>1</v>
      </c>
      <c r="AU90" s="109">
        <v>4472</v>
      </c>
      <c r="AV90" s="108">
        <v>0.33689999999999998</v>
      </c>
      <c r="AX90" s="79"/>
      <c r="AY90" s="77"/>
      <c r="AZ90" s="80"/>
      <c r="BA90" s="77"/>
      <c r="BB90" s="77"/>
      <c r="BC90" s="77"/>
      <c r="BD90" s="77"/>
      <c r="BE90" s="81"/>
      <c r="BF90" s="77"/>
      <c r="BG90" s="77"/>
      <c r="BH90" s="81"/>
    </row>
    <row r="91" spans="14:60" x14ac:dyDescent="0.35">
      <c r="N91" s="79"/>
      <c r="O91" s="90"/>
      <c r="P91" s="80"/>
      <c r="Q91" s="91"/>
      <c r="R91" s="91"/>
      <c r="S91" s="91"/>
      <c r="T91" s="91"/>
      <c r="U91" s="92"/>
      <c r="V91" s="91"/>
      <c r="W91" s="91"/>
      <c r="X91" s="92"/>
      <c r="AL91" s="103" t="s">
        <v>390</v>
      </c>
      <c r="AM91" s="104">
        <v>45302.811111111114</v>
      </c>
      <c r="AN91" s="105">
        <v>150</v>
      </c>
      <c r="AO91" s="106">
        <v>1.26</v>
      </c>
      <c r="AP91" s="106">
        <v>1.23</v>
      </c>
      <c r="AQ91" s="106">
        <v>1.34</v>
      </c>
      <c r="AR91" s="106">
        <v>0.01</v>
      </c>
      <c r="AS91" s="107">
        <v>8.0000000000000002E-3</v>
      </c>
      <c r="AT91" s="106">
        <v>232</v>
      </c>
      <c r="AU91" s="109">
        <v>11853</v>
      </c>
      <c r="AV91" s="108">
        <v>0.32840000000000003</v>
      </c>
      <c r="AX91" s="79"/>
      <c r="AY91" s="84"/>
      <c r="AZ91" s="80"/>
      <c r="BA91" s="77"/>
      <c r="BB91" s="77"/>
      <c r="BC91" s="77"/>
      <c r="BD91" s="77"/>
      <c r="BE91" s="81"/>
      <c r="BF91" s="77"/>
      <c r="BG91" s="77"/>
      <c r="BH91" s="81"/>
    </row>
    <row r="92" spans="14:60" x14ac:dyDescent="0.35">
      <c r="N92" s="79"/>
      <c r="O92" s="90"/>
      <c r="P92" s="80"/>
      <c r="Q92" s="91"/>
      <c r="R92" s="91"/>
      <c r="S92" s="91"/>
      <c r="T92" s="91"/>
      <c r="U92" s="92"/>
      <c r="V92" s="91"/>
      <c r="W92" s="91"/>
      <c r="X92" s="92"/>
      <c r="AL92" s="103" t="s">
        <v>391</v>
      </c>
      <c r="AM92" s="104">
        <v>45302.612500000003</v>
      </c>
      <c r="AN92" s="105">
        <v>155</v>
      </c>
      <c r="AO92" s="106">
        <v>1.54</v>
      </c>
      <c r="AP92" s="106">
        <v>1.47</v>
      </c>
      <c r="AQ92" s="106">
        <v>1.55</v>
      </c>
      <c r="AR92" s="106">
        <v>0.06</v>
      </c>
      <c r="AS92" s="107">
        <v>4.0500000000000001E-2</v>
      </c>
      <c r="AT92" s="106">
        <v>110</v>
      </c>
      <c r="AU92" s="109">
        <v>5835</v>
      </c>
      <c r="AV92" s="108">
        <v>0.3165</v>
      </c>
      <c r="AX92" s="79"/>
      <c r="AY92" s="84"/>
      <c r="AZ92" s="80"/>
      <c r="BA92" s="77"/>
      <c r="BB92" s="77"/>
      <c r="BC92" s="77"/>
      <c r="BD92" s="77"/>
      <c r="BE92" s="81"/>
      <c r="BF92" s="77"/>
      <c r="BG92" s="77"/>
      <c r="BH92" s="81"/>
    </row>
    <row r="93" spans="14:60" x14ac:dyDescent="0.35">
      <c r="N93" s="79"/>
      <c r="O93" s="90"/>
      <c r="P93" s="80"/>
      <c r="Q93" s="91"/>
      <c r="R93" s="91"/>
      <c r="S93" s="91"/>
      <c r="T93" s="91"/>
      <c r="U93" s="92"/>
      <c r="V93" s="91"/>
      <c r="W93" s="91"/>
      <c r="X93" s="92"/>
      <c r="AL93" s="103" t="s">
        <v>392</v>
      </c>
      <c r="AM93" s="104">
        <v>45302.825694444444</v>
      </c>
      <c r="AN93" s="105">
        <v>160</v>
      </c>
      <c r="AO93" s="106">
        <v>1.8</v>
      </c>
      <c r="AP93" s="106">
        <v>1.76</v>
      </c>
      <c r="AQ93" s="106">
        <v>1.84</v>
      </c>
      <c r="AR93" s="106">
        <v>7.0000000000000007E-2</v>
      </c>
      <c r="AS93" s="107">
        <v>4.0500000000000001E-2</v>
      </c>
      <c r="AT93" s="106">
        <v>1</v>
      </c>
      <c r="AU93" s="109">
        <v>9187</v>
      </c>
      <c r="AV93" s="108">
        <v>0.30680000000000002</v>
      </c>
      <c r="AX93" s="79"/>
      <c r="AY93" s="77"/>
      <c r="AZ93" s="80"/>
      <c r="BA93" s="77"/>
      <c r="BB93" s="77"/>
      <c r="BC93" s="77"/>
      <c r="BD93" s="77"/>
      <c r="BE93" s="81"/>
      <c r="BF93" s="77"/>
      <c r="BG93" s="77"/>
      <c r="BH93" s="81"/>
    </row>
    <row r="94" spans="14:60" x14ac:dyDescent="0.35">
      <c r="N94" s="79"/>
      <c r="O94" s="90"/>
      <c r="P94" s="80"/>
      <c r="Q94" s="91"/>
      <c r="R94" s="91"/>
      <c r="S94" s="91"/>
      <c r="T94" s="91"/>
      <c r="U94" s="92"/>
      <c r="V94" s="91"/>
      <c r="W94" s="91"/>
      <c r="X94" s="92"/>
      <c r="AL94" s="103" t="s">
        <v>393</v>
      </c>
      <c r="AM94" s="104">
        <v>45302.761111111111</v>
      </c>
      <c r="AN94" s="105">
        <v>165</v>
      </c>
      <c r="AO94" s="106">
        <v>2.17</v>
      </c>
      <c r="AP94" s="106">
        <v>2.1</v>
      </c>
      <c r="AQ94" s="106">
        <v>2.2000000000000002</v>
      </c>
      <c r="AR94" s="106">
        <v>0.12</v>
      </c>
      <c r="AS94" s="107">
        <v>5.8500000000000003E-2</v>
      </c>
      <c r="AT94" s="106">
        <v>158</v>
      </c>
      <c r="AU94" s="109">
        <v>10716</v>
      </c>
      <c r="AV94" s="108">
        <v>0.29799999999999999</v>
      </c>
      <c r="AX94" s="79"/>
      <c r="AY94" s="77"/>
      <c r="AZ94" s="80"/>
      <c r="BA94" s="77"/>
      <c r="BB94" s="77"/>
      <c r="BC94" s="77"/>
      <c r="BD94" s="77"/>
      <c r="BE94" s="81"/>
      <c r="BF94" s="77"/>
      <c r="BG94" s="77"/>
      <c r="BH94" s="81"/>
    </row>
    <row r="95" spans="14:60" x14ac:dyDescent="0.35">
      <c r="N95" s="79"/>
      <c r="O95" s="90"/>
      <c r="P95" s="80"/>
      <c r="Q95" s="91"/>
      <c r="R95" s="91"/>
      <c r="S95" s="91"/>
      <c r="T95" s="91"/>
      <c r="U95" s="92"/>
      <c r="V95" s="91"/>
      <c r="W95" s="91"/>
      <c r="X95" s="92"/>
      <c r="AL95" s="103" t="s">
        <v>394</v>
      </c>
      <c r="AM95" s="104">
        <v>45302.8125</v>
      </c>
      <c r="AN95" s="105">
        <v>170</v>
      </c>
      <c r="AO95" s="106">
        <v>2.6</v>
      </c>
      <c r="AP95" s="106">
        <v>2.5099999999999998</v>
      </c>
      <c r="AQ95" s="106">
        <v>2.62</v>
      </c>
      <c r="AR95" s="106">
        <v>-0.03</v>
      </c>
      <c r="AS95" s="107">
        <v>-1.14E-2</v>
      </c>
      <c r="AT95" s="106">
        <v>477</v>
      </c>
      <c r="AU95" s="109">
        <v>11661</v>
      </c>
      <c r="AV95" s="108">
        <v>0.2893</v>
      </c>
      <c r="AX95" s="85"/>
      <c r="AY95" s="86"/>
      <c r="AZ95" s="87"/>
      <c r="BA95" s="86"/>
      <c r="BB95" s="86"/>
      <c r="BC95" s="86"/>
      <c r="BD95" s="86"/>
      <c r="BE95" s="88"/>
      <c r="BF95" s="86"/>
    </row>
    <row r="96" spans="14:60" x14ac:dyDescent="0.35">
      <c r="N96" s="79"/>
      <c r="O96" s="90"/>
      <c r="P96" s="80"/>
      <c r="Q96" s="91"/>
      <c r="R96" s="91"/>
      <c r="S96" s="91"/>
      <c r="T96" s="91"/>
      <c r="U96" s="92"/>
      <c r="V96" s="91"/>
      <c r="W96" s="91"/>
      <c r="X96" s="92"/>
      <c r="AL96" s="103" t="s">
        <v>395</v>
      </c>
      <c r="AM96" s="104">
        <v>45302.816666666666</v>
      </c>
      <c r="AN96" s="105">
        <v>175</v>
      </c>
      <c r="AO96" s="106">
        <v>3.08</v>
      </c>
      <c r="AP96" s="106">
        <v>3</v>
      </c>
      <c r="AQ96" s="106">
        <v>3.15</v>
      </c>
      <c r="AR96" s="106">
        <v>0.11</v>
      </c>
      <c r="AS96" s="107">
        <v>3.6999999999999998E-2</v>
      </c>
      <c r="AT96" s="106">
        <v>24</v>
      </c>
      <c r="AU96" s="109">
        <v>7436</v>
      </c>
      <c r="AV96" s="108">
        <v>0.28179999999999999</v>
      </c>
    </row>
    <row r="97" spans="14:60" x14ac:dyDescent="0.35">
      <c r="N97" s="79"/>
      <c r="O97" s="91"/>
      <c r="P97" s="80"/>
      <c r="Q97" s="91"/>
      <c r="R97" s="91"/>
      <c r="S97" s="91"/>
      <c r="T97" s="91"/>
      <c r="U97" s="92"/>
      <c r="V97" s="91"/>
      <c r="W97" s="91"/>
      <c r="X97" s="92"/>
      <c r="AL97" s="103" t="s">
        <v>396</v>
      </c>
      <c r="AM97" s="104">
        <v>45302.652083333334</v>
      </c>
      <c r="AN97" s="105">
        <v>180</v>
      </c>
      <c r="AO97" s="106">
        <v>3.7</v>
      </c>
      <c r="AP97" s="106">
        <v>3.6</v>
      </c>
      <c r="AQ97" s="106">
        <v>3.75</v>
      </c>
      <c r="AR97" s="106">
        <v>0.1</v>
      </c>
      <c r="AS97" s="107">
        <v>2.7799999999999998E-2</v>
      </c>
      <c r="AT97" s="106">
        <v>60</v>
      </c>
      <c r="AU97" s="109">
        <v>18792</v>
      </c>
      <c r="AV97" s="108">
        <v>0.27389999999999998</v>
      </c>
    </row>
    <row r="98" spans="14:60" x14ac:dyDescent="0.35">
      <c r="N98" s="79"/>
      <c r="O98" s="91"/>
      <c r="P98" s="80"/>
      <c r="Q98" s="91"/>
      <c r="R98" s="91"/>
      <c r="S98" s="91"/>
      <c r="T98" s="91"/>
      <c r="U98" s="92"/>
      <c r="V98" s="91"/>
      <c r="W98" s="91"/>
      <c r="X98" s="92"/>
      <c r="AL98" s="103" t="s">
        <v>397</v>
      </c>
      <c r="AM98" s="104">
        <v>45302.74722222222</v>
      </c>
      <c r="AN98" s="105">
        <v>185</v>
      </c>
      <c r="AO98" s="106">
        <v>4.4000000000000004</v>
      </c>
      <c r="AP98" s="106">
        <v>4.25</v>
      </c>
      <c r="AQ98" s="106">
        <v>4.45</v>
      </c>
      <c r="AR98" s="106">
        <v>0.35</v>
      </c>
      <c r="AS98" s="107">
        <v>8.6400000000000005E-2</v>
      </c>
      <c r="AT98" s="106">
        <v>53</v>
      </c>
      <c r="AU98" s="109">
        <v>7494</v>
      </c>
      <c r="AV98" s="108">
        <v>0.26600000000000001</v>
      </c>
    </row>
    <row r="99" spans="14:60" x14ac:dyDescent="0.35">
      <c r="N99" s="79"/>
      <c r="O99" s="91"/>
      <c r="P99" s="80"/>
      <c r="Q99" s="91"/>
      <c r="R99" s="91"/>
      <c r="S99" s="91"/>
      <c r="T99" s="91"/>
      <c r="U99" s="92"/>
      <c r="V99" s="91"/>
      <c r="W99" s="91"/>
      <c r="X99" s="92"/>
      <c r="AL99" s="103" t="s">
        <v>398</v>
      </c>
      <c r="AM99" s="104">
        <v>45302.82708333333</v>
      </c>
      <c r="AN99" s="105">
        <v>190</v>
      </c>
      <c r="AO99" s="106">
        <v>5.25</v>
      </c>
      <c r="AP99" s="106">
        <v>5.0999999999999996</v>
      </c>
      <c r="AQ99" s="106">
        <v>5.35</v>
      </c>
      <c r="AR99" s="106">
        <v>0.35</v>
      </c>
      <c r="AS99" s="107">
        <v>7.1400000000000005E-2</v>
      </c>
      <c r="AT99" s="109">
        <v>2418</v>
      </c>
      <c r="AU99" s="109">
        <v>18678</v>
      </c>
      <c r="AV99" s="108">
        <v>0.26</v>
      </c>
    </row>
    <row r="100" spans="14:60" x14ac:dyDescent="0.35">
      <c r="N100" s="79"/>
      <c r="O100" s="91"/>
      <c r="P100" s="80"/>
      <c r="Q100" s="91"/>
      <c r="R100" s="91"/>
      <c r="S100" s="91"/>
      <c r="T100" s="91"/>
      <c r="U100" s="92"/>
      <c r="V100" s="91"/>
      <c r="W100" s="91"/>
      <c r="X100" s="92"/>
      <c r="AL100" s="103" t="s">
        <v>399</v>
      </c>
      <c r="AM100" s="104">
        <v>45302.817361111112</v>
      </c>
      <c r="AN100" s="105">
        <v>195</v>
      </c>
      <c r="AO100" s="106">
        <v>6.15</v>
      </c>
      <c r="AP100" s="106">
        <v>6.05</v>
      </c>
      <c r="AQ100" s="106">
        <v>6.25</v>
      </c>
      <c r="AR100" s="106">
        <v>0.2</v>
      </c>
      <c r="AS100" s="107">
        <v>3.3599999999999998E-2</v>
      </c>
      <c r="AT100" s="106">
        <v>114</v>
      </c>
      <c r="AU100" s="109">
        <v>5085</v>
      </c>
      <c r="AV100" s="108">
        <v>0.25130000000000002</v>
      </c>
    </row>
    <row r="101" spans="14:60" x14ac:dyDescent="0.35">
      <c r="AL101" s="103" t="s">
        <v>400</v>
      </c>
      <c r="AM101" s="104">
        <v>45302.825694444444</v>
      </c>
      <c r="AN101" s="105">
        <v>200</v>
      </c>
      <c r="AO101" s="106">
        <v>7.3</v>
      </c>
      <c r="AP101" s="106">
        <v>7.2</v>
      </c>
      <c r="AQ101" s="106">
        <v>7.35</v>
      </c>
      <c r="AR101" s="106">
        <v>0.25</v>
      </c>
      <c r="AS101" s="107">
        <v>3.5499999999999997E-2</v>
      </c>
      <c r="AT101" s="106">
        <v>419</v>
      </c>
      <c r="AU101" s="109">
        <v>17102</v>
      </c>
      <c r="AV101" s="108">
        <v>0.2437</v>
      </c>
    </row>
    <row r="102" spans="14:60" x14ac:dyDescent="0.35">
      <c r="AL102" s="103" t="s">
        <v>401</v>
      </c>
      <c r="AM102" s="104">
        <v>45302.772222222222</v>
      </c>
      <c r="AN102" s="105">
        <v>205</v>
      </c>
      <c r="AO102" s="106">
        <v>8.68</v>
      </c>
      <c r="AP102" s="106">
        <v>8.4499999999999993</v>
      </c>
      <c r="AQ102" s="106">
        <v>8.65</v>
      </c>
      <c r="AR102" s="106">
        <v>0.51</v>
      </c>
      <c r="AS102" s="107">
        <v>6.2399999999999997E-2</v>
      </c>
      <c r="AT102" s="106">
        <v>65</v>
      </c>
      <c r="AU102" s="109">
        <v>5056</v>
      </c>
      <c r="AV102" s="108">
        <v>0.23680000000000001</v>
      </c>
    </row>
    <row r="103" spans="14:60" x14ac:dyDescent="0.35">
      <c r="AL103" s="103" t="s">
        <v>402</v>
      </c>
      <c r="AM103" s="104">
        <v>45302.822222222225</v>
      </c>
      <c r="AN103" s="105">
        <v>210</v>
      </c>
      <c r="AO103" s="106">
        <v>10.1</v>
      </c>
      <c r="AP103" s="106">
        <v>9.9499999999999993</v>
      </c>
      <c r="AQ103" s="106">
        <v>10.15</v>
      </c>
      <c r="AR103" s="106">
        <v>0.55000000000000004</v>
      </c>
      <c r="AS103" s="107">
        <v>5.7599999999999998E-2</v>
      </c>
      <c r="AT103" s="106">
        <v>144</v>
      </c>
      <c r="AU103" s="109">
        <v>16903</v>
      </c>
      <c r="AV103" s="108">
        <v>0.23</v>
      </c>
    </row>
    <row r="104" spans="14:60" x14ac:dyDescent="0.35">
      <c r="AL104" s="103" t="s">
        <v>403</v>
      </c>
      <c r="AM104" s="104">
        <v>45302.825694444444</v>
      </c>
      <c r="AN104" s="105">
        <v>215</v>
      </c>
      <c r="AO104" s="106">
        <v>11.83</v>
      </c>
      <c r="AP104" s="106">
        <v>11.65</v>
      </c>
      <c r="AQ104" s="106">
        <v>11.95</v>
      </c>
      <c r="AR104" s="106">
        <v>0.83</v>
      </c>
      <c r="AS104" s="107">
        <v>7.5499999999999998E-2</v>
      </c>
      <c r="AT104" s="106">
        <v>179</v>
      </c>
      <c r="AU104" s="109">
        <v>3163</v>
      </c>
      <c r="AV104" s="108">
        <v>0.22470000000000001</v>
      </c>
    </row>
    <row r="105" spans="14:60" x14ac:dyDescent="0.35">
      <c r="AL105" s="103" t="s">
        <v>404</v>
      </c>
      <c r="AM105" s="104">
        <v>45302.75</v>
      </c>
      <c r="AN105" s="105">
        <v>220</v>
      </c>
      <c r="AO105" s="106">
        <v>13.9</v>
      </c>
      <c r="AP105" s="106">
        <v>13.55</v>
      </c>
      <c r="AQ105" s="106">
        <v>13.8</v>
      </c>
      <c r="AR105" s="106">
        <v>0.85</v>
      </c>
      <c r="AS105" s="107">
        <v>6.5100000000000005E-2</v>
      </c>
      <c r="AT105" s="106">
        <v>163</v>
      </c>
      <c r="AU105" s="109">
        <v>4689</v>
      </c>
      <c r="AV105" s="108">
        <v>0.21679999999999999</v>
      </c>
    </row>
    <row r="106" spans="14:60" ht="15" thickBot="1" x14ac:dyDescent="0.4">
      <c r="AL106" s="126" t="s">
        <v>405</v>
      </c>
      <c r="AM106" s="127">
        <v>45302.822916666664</v>
      </c>
      <c r="AN106" s="128">
        <v>225</v>
      </c>
      <c r="AO106" s="129">
        <v>16.03</v>
      </c>
      <c r="AP106" s="129">
        <v>15.7</v>
      </c>
      <c r="AQ106" s="129">
        <v>16.05</v>
      </c>
      <c r="AR106" s="129">
        <v>0.53</v>
      </c>
      <c r="AS106" s="130">
        <v>3.4200000000000001E-2</v>
      </c>
      <c r="AT106" s="129">
        <v>143</v>
      </c>
      <c r="AU106" s="131">
        <v>11598</v>
      </c>
      <c r="AV106" s="132">
        <v>0.21110000000000001</v>
      </c>
    </row>
    <row r="107" spans="14:60" x14ac:dyDescent="0.35">
      <c r="AX107" s="79"/>
      <c r="AY107" s="84"/>
      <c r="AZ107" s="80"/>
      <c r="BA107" s="77"/>
      <c r="BB107" s="77"/>
      <c r="BC107" s="77"/>
      <c r="BD107" s="77"/>
      <c r="BE107" s="81"/>
      <c r="BF107" s="77"/>
      <c r="BG107" s="82"/>
      <c r="BH107" s="81"/>
    </row>
    <row r="108" spans="14:60" x14ac:dyDescent="0.35">
      <c r="AX108" s="79"/>
      <c r="AY108" s="84"/>
      <c r="AZ108" s="80"/>
      <c r="BA108" s="77"/>
      <c r="BB108" s="77"/>
      <c r="BC108" s="77"/>
      <c r="BD108" s="77"/>
      <c r="BE108" s="81"/>
      <c r="BF108" s="77"/>
      <c r="BG108" s="82"/>
      <c r="BH108" s="81"/>
    </row>
    <row r="109" spans="14:60" x14ac:dyDescent="0.35">
      <c r="AX109" s="79"/>
      <c r="AY109" s="84"/>
      <c r="AZ109" s="80"/>
      <c r="BA109" s="77"/>
      <c r="BB109" s="77"/>
      <c r="BC109" s="77"/>
      <c r="BD109" s="77"/>
      <c r="BE109" s="81"/>
      <c r="BF109" s="77"/>
      <c r="BG109" s="82"/>
      <c r="BH109" s="81"/>
    </row>
    <row r="110" spans="14:60" x14ac:dyDescent="0.35">
      <c r="AX110" s="79"/>
      <c r="AY110" s="84"/>
      <c r="AZ110" s="80"/>
      <c r="BA110" s="77"/>
      <c r="BB110" s="77"/>
      <c r="BC110" s="77"/>
      <c r="BD110" s="77"/>
      <c r="BE110" s="81"/>
      <c r="BF110" s="77"/>
      <c r="BG110" s="82"/>
      <c r="BH110" s="81"/>
    </row>
    <row r="111" spans="14:60" x14ac:dyDescent="0.35">
      <c r="AX111" s="79"/>
      <c r="AY111" s="84"/>
      <c r="AZ111" s="80"/>
      <c r="BA111" s="77"/>
      <c r="BB111" s="77"/>
      <c r="BC111" s="77"/>
      <c r="BD111" s="77"/>
      <c r="BE111" s="81"/>
      <c r="BF111" s="77"/>
      <c r="BG111" s="77"/>
      <c r="BH111" s="81"/>
    </row>
    <row r="112" spans="14:60" x14ac:dyDescent="0.35">
      <c r="AX112" s="79"/>
      <c r="AY112" s="77"/>
      <c r="AZ112" s="80"/>
      <c r="BA112" s="77"/>
      <c r="BB112" s="77"/>
      <c r="BC112" s="77"/>
      <c r="BD112" s="77"/>
      <c r="BE112" s="81"/>
      <c r="BF112" s="77"/>
      <c r="BG112" s="77"/>
      <c r="BH112" s="81"/>
    </row>
    <row r="113" spans="50:60" x14ac:dyDescent="0.35">
      <c r="AX113" s="79"/>
      <c r="AY113" s="84"/>
      <c r="AZ113" s="80"/>
      <c r="BA113" s="77"/>
      <c r="BB113" s="77"/>
      <c r="BC113" s="77"/>
      <c r="BD113" s="77"/>
      <c r="BE113" s="81"/>
      <c r="BF113" s="77"/>
      <c r="BG113" s="77"/>
      <c r="BH113" s="81"/>
    </row>
    <row r="114" spans="50:60" x14ac:dyDescent="0.35">
      <c r="AX114" s="79"/>
      <c r="AY114" s="77"/>
      <c r="AZ114" s="80"/>
      <c r="BA114" s="77"/>
      <c r="BB114" s="77"/>
      <c r="BC114" s="77"/>
      <c r="BD114" s="77"/>
      <c r="BE114" s="81"/>
      <c r="BF114" s="77"/>
      <c r="BG114" s="77"/>
      <c r="BH114" s="81"/>
    </row>
    <row r="115" spans="50:60" x14ac:dyDescent="0.35">
      <c r="AX115" s="79"/>
      <c r="AY115" s="77"/>
      <c r="AZ115" s="80"/>
      <c r="BA115" s="77"/>
      <c r="BB115" s="77"/>
      <c r="BC115" s="77"/>
      <c r="BD115" s="77"/>
      <c r="BE115" s="81"/>
      <c r="BF115" s="77"/>
      <c r="BG115" s="77"/>
      <c r="BH115" s="81"/>
    </row>
    <row r="116" spans="50:60" x14ac:dyDescent="0.35">
      <c r="AX116" s="79"/>
      <c r="AY116" s="77"/>
      <c r="AZ116" s="80"/>
      <c r="BA116" s="77"/>
      <c r="BB116" s="77"/>
      <c r="BC116" s="77"/>
      <c r="BD116" s="77"/>
      <c r="BE116" s="81"/>
      <c r="BF116" s="77"/>
      <c r="BG116" s="77"/>
      <c r="BH116" s="81"/>
    </row>
    <row r="117" spans="50:60" x14ac:dyDescent="0.35">
      <c r="AX117" s="79"/>
      <c r="AY117" s="77"/>
      <c r="AZ117" s="80"/>
      <c r="BA117" s="77"/>
      <c r="BB117" s="77"/>
      <c r="BC117" s="77"/>
      <c r="BD117" s="77"/>
      <c r="BE117" s="81"/>
      <c r="BF117" s="77"/>
      <c r="BG117" s="77"/>
      <c r="BH117" s="81"/>
    </row>
    <row r="118" spans="50:60" x14ac:dyDescent="0.35">
      <c r="AX118" s="79"/>
      <c r="AY118" s="77"/>
      <c r="AZ118" s="80"/>
      <c r="BA118" s="77"/>
      <c r="BB118" s="77"/>
      <c r="BC118" s="77"/>
      <c r="BD118" s="77"/>
      <c r="BE118" s="81"/>
      <c r="BF118" s="77"/>
      <c r="BG118" s="77"/>
      <c r="BH118" s="81"/>
    </row>
    <row r="119" spans="50:60" x14ac:dyDescent="0.35">
      <c r="AX119" s="94"/>
      <c r="AY119" s="95"/>
      <c r="AZ119" s="96"/>
      <c r="BA119" s="95"/>
      <c r="BB119" s="95"/>
      <c r="BC119" s="95"/>
      <c r="BD119" s="95"/>
      <c r="BE119" s="97"/>
      <c r="BF119" s="95"/>
    </row>
  </sheetData>
  <mergeCells count="1">
    <mergeCell ref="D2:J3"/>
  </mergeCells>
  <hyperlinks>
    <hyperlink ref="B7" r:id="rId1" display="https://finance.yahoo.com/quote/AAPL241206C00185000/" xr:uid="{A543541B-503E-4B9A-B4D9-2CA239515101}"/>
    <hyperlink ref="D7" r:id="rId2" display="https://finance.yahoo.com/quote/AAPL/options/?straddle=false&amp;strike=185&amp;type=all" xr:uid="{061D9313-C3B0-421F-98F4-DAF02D3A730B}"/>
    <hyperlink ref="B8" r:id="rId3" display="https://finance.yahoo.com/quote/AAPL241206C00190000/" xr:uid="{BCC81B28-2526-496F-B6B6-9C8B10E9F8B7}"/>
    <hyperlink ref="D8" r:id="rId4" display="https://finance.yahoo.com/quote/AAPL/options/?straddle=false&amp;strike=190&amp;type=all" xr:uid="{9EEAC54E-2390-41D3-88B7-F7144C7C4303}"/>
    <hyperlink ref="B9" r:id="rId5" display="https://finance.yahoo.com/quote/AAPL241206C00200000/" xr:uid="{4AE04D9B-075D-41A1-BE4F-ECB7D19A9BC2}"/>
    <hyperlink ref="D9" r:id="rId6" display="https://finance.yahoo.com/quote/AAPL/options/?straddle=false&amp;strike=200&amp;type=all" xr:uid="{46ABB9A2-6326-4D02-975C-37E89CBDD461}"/>
    <hyperlink ref="B10" r:id="rId7" display="https://finance.yahoo.com/quote/AAPL241206C00205000/" xr:uid="{567CB286-8B4C-4FF4-8995-9856D5D4F95F}"/>
    <hyperlink ref="D10" r:id="rId8" display="https://finance.yahoo.com/quote/AAPL/options/?straddle=false&amp;strike=205&amp;type=all" xr:uid="{8A6A17B1-7290-4DB0-BF85-AC71BF2BCF17}"/>
    <hyperlink ref="B11" r:id="rId9" display="https://finance.yahoo.com/quote/AAPL241206C00210000/" xr:uid="{4609854F-2E18-4A59-84BC-9DCD893CCA17}"/>
    <hyperlink ref="D11" r:id="rId10" display="https://finance.yahoo.com/quote/AAPL/options/?straddle=false&amp;strike=210&amp;type=all" xr:uid="{162A3DDE-3CA4-4A5D-9224-79C647C9B1E5}"/>
    <hyperlink ref="B12" r:id="rId11" display="https://finance.yahoo.com/quote/AAPL241206C00215000/" xr:uid="{DCC02495-7312-487A-A547-6DF37A195889}"/>
    <hyperlink ref="D12" r:id="rId12" display="https://finance.yahoo.com/quote/AAPL/options/?straddle=false&amp;strike=215&amp;type=all" xr:uid="{4589E25A-E03A-4B57-AD2D-ADCFE0D5DE12}"/>
    <hyperlink ref="B13" r:id="rId13" display="https://finance.yahoo.com/quote/AAPL241206C00220000/" xr:uid="{04ED420D-8ED7-42D7-840A-801D4EA983FD}"/>
    <hyperlink ref="D13" r:id="rId14" display="https://finance.yahoo.com/quote/AAPL/options/?straddle=false&amp;strike=220&amp;type=all" xr:uid="{33631B33-BF46-4114-B64A-E0C9FED4F7F8}"/>
    <hyperlink ref="B14" r:id="rId15" display="https://finance.yahoo.com/quote/AAPL241206C00225000/" xr:uid="{A5B45FDD-6A60-4A90-8622-87AFA5DAAFE7}"/>
    <hyperlink ref="D14" r:id="rId16" display="https://finance.yahoo.com/quote/AAPL/options/?straddle=false&amp;strike=225&amp;type=all" xr:uid="{4FCE0E00-1FA4-4F64-8431-6AA28BF0F7FE}"/>
    <hyperlink ref="B15" r:id="rId17" display="https://finance.yahoo.com/quote/AAPL241206C00230000/" xr:uid="{09787227-4F18-4261-BAB9-67C577B76731}"/>
    <hyperlink ref="D15" r:id="rId18" display="https://finance.yahoo.com/quote/AAPL/options/?straddle=false&amp;strike=230&amp;type=all" xr:uid="{976AA61E-3755-4A46-869B-B195B33E9E46}"/>
    <hyperlink ref="B16" r:id="rId19" display="https://finance.yahoo.com/quote/AAPL241206C00235000/" xr:uid="{65957FE5-113E-4C28-950D-C762DA4CC889}"/>
    <hyperlink ref="D16" r:id="rId20" display="https://finance.yahoo.com/quote/AAPL/options/?straddle=false&amp;strike=235&amp;type=all" xr:uid="{6864572E-F5E2-499E-827A-9F11613345F5}"/>
    <hyperlink ref="B17" r:id="rId21" display="https://finance.yahoo.com/quote/AAPL241206C00240000/" xr:uid="{DD46BEF0-E7CB-4335-8141-0DCB8169295D}"/>
    <hyperlink ref="D17" r:id="rId22" display="https://finance.yahoo.com/quote/AAPL/options/?straddle=false&amp;strike=240&amp;type=all" xr:uid="{AE4F141E-CF9E-4798-9580-5AB9A0D1290C}"/>
    <hyperlink ref="B18" r:id="rId23" display="https://finance.yahoo.com/quote/AAPL241206C00245000/" xr:uid="{EA17C064-ED2C-4C5A-B33F-DC1C72EAA6F1}"/>
    <hyperlink ref="D18" r:id="rId24" display="https://finance.yahoo.com/quote/AAPL/options/?straddle=false&amp;strike=245&amp;type=all" xr:uid="{8C4662E7-52CD-488B-BB94-8A398698DEAC}"/>
    <hyperlink ref="B19" r:id="rId25" display="https://finance.yahoo.com/quote/AAPL241206C00250000/" xr:uid="{EE3E56D0-DF31-4856-B754-E10B741EEA4C}"/>
    <hyperlink ref="D19" r:id="rId26" display="https://finance.yahoo.com/quote/AAPL/options/?straddle=false&amp;strike=250&amp;type=all" xr:uid="{F640974D-8749-418D-926B-E93AE04E9972}"/>
    <hyperlink ref="B20" r:id="rId27" display="https://finance.yahoo.com/quote/AAPL241206C00255000/" xr:uid="{326B557A-6558-4E27-805B-91649D222DF8}"/>
    <hyperlink ref="D20" r:id="rId28" display="https://finance.yahoo.com/quote/AAPL/options/?straddle=false&amp;strike=255&amp;type=all" xr:uid="{A0F35F99-F8EB-4836-81A0-4D124DA41F5E}"/>
    <hyperlink ref="B21" r:id="rId29" display="https://finance.yahoo.com/quote/AAPL241206C00260000/" xr:uid="{C4F68BF2-A444-4FDE-AE71-F4106423B576}"/>
    <hyperlink ref="D21" r:id="rId30" display="https://finance.yahoo.com/quote/AAPL/options/?straddle=false&amp;strike=260&amp;type=all" xr:uid="{FA278222-BBC8-404A-9B98-5F90244F122D}"/>
    <hyperlink ref="B22" r:id="rId31" display="https://finance.yahoo.com/quote/AAPL241206C00265000/" xr:uid="{3D36A855-C406-4DAF-BB42-AAEBC6DBC0DC}"/>
    <hyperlink ref="D22" r:id="rId32" display="https://finance.yahoo.com/quote/AAPL/options/?straddle=false&amp;strike=265&amp;type=all" xr:uid="{405C1FB6-E604-4FEE-8417-6473FEE1670B}"/>
    <hyperlink ref="B23" r:id="rId33" display="https://finance.yahoo.com/quote/AAPL241206C00270000/" xr:uid="{A0C72EB8-9134-4F86-B6A6-C89CAF28E101}"/>
    <hyperlink ref="D23" r:id="rId34" display="https://finance.yahoo.com/quote/AAPL/options/?straddle=false&amp;strike=270&amp;type=all" xr:uid="{600CE8D8-D749-4F41-92D3-62A2DA3C4B23}"/>
    <hyperlink ref="B24" r:id="rId35" display="https://finance.yahoo.com/quote/AAPL241206C00275000/" xr:uid="{41E63CFE-1434-41CC-81DA-1C998645E7CF}"/>
    <hyperlink ref="D24" r:id="rId36" display="https://finance.yahoo.com/quote/AAPL/options/?straddle=false&amp;strike=275&amp;type=all" xr:uid="{0D1E38F5-F033-4C7A-B655-70FEBA2E82C5}"/>
    <hyperlink ref="B25" r:id="rId37" display="https://finance.yahoo.com/quote/AAPL241206C00280000/" xr:uid="{04069B63-E116-48B8-A4E8-1178B58DBDBD}"/>
    <hyperlink ref="D25" r:id="rId38" display="https://finance.yahoo.com/quote/AAPL/options/?straddle=false&amp;strike=280&amp;type=all" xr:uid="{40858259-4987-4D0E-91C9-FDEDE088C1A8}"/>
    <hyperlink ref="B29" r:id="rId39" display="https://finance.yahoo.com/quote/AAPL241206P00150000/" xr:uid="{F9D02B58-3BB2-480F-989E-5BE7B286B75E}"/>
    <hyperlink ref="D29" r:id="rId40" display="https://finance.yahoo.com/quote/AAPL/options/?straddle=false&amp;strike=150&amp;type=all" xr:uid="{BF1D8FC2-EA42-47B3-8DA6-57ABDEBF5EEA}"/>
    <hyperlink ref="B30" r:id="rId41" display="https://finance.yahoo.com/quote/AAPL241206P00165000/" xr:uid="{52682961-C6C8-4655-90AE-13011579AFB7}"/>
    <hyperlink ref="D30" r:id="rId42" display="https://finance.yahoo.com/quote/AAPL/options/?straddle=false&amp;strike=165&amp;type=all" xr:uid="{C741124D-AE06-425C-A899-D198CF9FF97B}"/>
    <hyperlink ref="B31" r:id="rId43" display="https://finance.yahoo.com/quote/AAPL241206P00175000/" xr:uid="{59ADF1A7-89C6-41AA-B158-0753CA0F7F08}"/>
    <hyperlink ref="D31" r:id="rId44" display="https://finance.yahoo.com/quote/AAPL/options/?straddle=false&amp;strike=175&amp;type=all" xr:uid="{CE4970B9-0103-486C-A64F-F3215DCAD1C4}"/>
    <hyperlink ref="B32" r:id="rId45" display="https://finance.yahoo.com/quote/AAPL241206P00180000/" xr:uid="{7812C0A5-689D-4717-AFF7-504B4043B5C9}"/>
    <hyperlink ref="D32" r:id="rId46" display="https://finance.yahoo.com/quote/AAPL/options/?straddle=false&amp;strike=180&amp;type=all" xr:uid="{E4B44D88-65B2-4A53-AF4D-455A48C95CFA}"/>
    <hyperlink ref="B33" r:id="rId47" display="https://finance.yahoo.com/quote/AAPL241206P00185000/" xr:uid="{F6B3F6BA-41C5-48CA-9041-8A196D395C8B}"/>
    <hyperlink ref="D33" r:id="rId48" display="https://finance.yahoo.com/quote/AAPL/options/?straddle=false&amp;strike=185&amp;type=all" xr:uid="{B41EEA8F-07E0-47C3-801A-C9C66E6107AD}"/>
    <hyperlink ref="B34" r:id="rId49" display="https://finance.yahoo.com/quote/AAPL241206P00190000/" xr:uid="{42F4EEC9-CC7E-4B2A-A3C5-26BE9C5ADC86}"/>
    <hyperlink ref="D34" r:id="rId50" display="https://finance.yahoo.com/quote/AAPL/options/?straddle=false&amp;strike=190&amp;type=all" xr:uid="{3EEF1CEB-FF4E-4FDB-9E92-1DE39C1122E3}"/>
    <hyperlink ref="B35" r:id="rId51" display="https://finance.yahoo.com/quote/AAPL241206P00195000/" xr:uid="{F874C3D5-F596-4A52-92FB-B51A48838940}"/>
    <hyperlink ref="D35" r:id="rId52" display="https://finance.yahoo.com/quote/AAPL/options/?straddle=false&amp;strike=195&amp;type=all" xr:uid="{A3DA5DBA-B55C-4826-9DA1-FF12CCE4D1B4}"/>
    <hyperlink ref="B36" r:id="rId53" display="https://finance.yahoo.com/quote/AAPL241206P00200000/" xr:uid="{7B7630C0-D1E6-4EE1-B839-9CC5F8CEE258}"/>
    <hyperlink ref="D36" r:id="rId54" display="https://finance.yahoo.com/quote/AAPL/options/?straddle=false&amp;strike=200&amp;type=all" xr:uid="{241A44F5-A7D9-4080-96B4-EFEB05D31EFB}"/>
    <hyperlink ref="B37" r:id="rId55" display="https://finance.yahoo.com/quote/AAPL241206P00205000/" xr:uid="{6E72E0FC-AECE-438A-9DCA-AEEA795776F1}"/>
    <hyperlink ref="D37" r:id="rId56" display="https://finance.yahoo.com/quote/AAPL/options/?straddle=false&amp;strike=205&amp;type=all" xr:uid="{2AA8AAC9-6CA6-425E-AFFD-6181F723FF4C}"/>
    <hyperlink ref="B38" r:id="rId57" display="https://finance.yahoo.com/quote/AAPL241206P00210000/" xr:uid="{31CA1E2F-CD89-47B0-AF73-3E40E74CB0B5}"/>
    <hyperlink ref="D38" r:id="rId58" display="https://finance.yahoo.com/quote/AAPL/options/?straddle=false&amp;strike=210&amp;type=all" xr:uid="{ED583886-672A-445D-ACB0-037C6C0AD727}"/>
    <hyperlink ref="B39" r:id="rId59" display="https://finance.yahoo.com/quote/AAPL241206P00215000/" xr:uid="{760581BC-6A6C-4A34-B18F-E4D6BD13FCEA}"/>
    <hyperlink ref="D39" r:id="rId60" display="https://finance.yahoo.com/quote/AAPL/options/?straddle=false&amp;strike=215&amp;type=all" xr:uid="{877ABB9B-211A-4BB1-8321-BD75349A5038}"/>
    <hyperlink ref="B40" r:id="rId61" display="https://finance.yahoo.com/quote/AAPL241206P00220000/" xr:uid="{B0677FD6-A178-48F3-8431-FE47CAA93B15}"/>
    <hyperlink ref="D40" r:id="rId62" display="https://finance.yahoo.com/quote/AAPL/options/?straddle=false&amp;strike=220&amp;type=all" xr:uid="{2DA67B7C-0716-4934-94D0-068A7AD6F30F}"/>
    <hyperlink ref="B41" r:id="rId63" display="https://finance.yahoo.com/quote/AAPL241206P00225000/" xr:uid="{D7627F91-6E81-43B8-9ECE-BE77F94931BE}"/>
    <hyperlink ref="D41" r:id="rId64" display="https://finance.yahoo.com/quote/AAPL/options/?straddle=false&amp;strike=225&amp;type=all" xr:uid="{D0A400B2-253D-4E78-AAF9-B91EB9E353B8}"/>
    <hyperlink ref="B42" r:id="rId65" display="https://finance.yahoo.com/quote/AAPL241206P00230000/" xr:uid="{717B1B1B-BF32-42B5-A878-2042CC15C6BE}"/>
    <hyperlink ref="D42" r:id="rId66" display="https://finance.yahoo.com/quote/AAPL/options/?straddle=false&amp;strike=230&amp;type=all" xr:uid="{3AEE2065-18C8-4486-B98F-E456337D74F1}"/>
    <hyperlink ref="B43" r:id="rId67" display="https://finance.yahoo.com/quote/AAPL241206P00240000/" xr:uid="{3C8311B4-F620-48F4-8C8D-D9DF7619BB07}"/>
    <hyperlink ref="D43" r:id="rId68" display="https://finance.yahoo.com/quote/AAPL/options/?straddle=false&amp;strike=240&amp;type=all" xr:uid="{D2D88F9D-2C33-4431-9EF6-5644A661AAF9}"/>
    <hyperlink ref="B44" r:id="rId69" display="https://finance.yahoo.com/quote/AAPL241206P00245000/" xr:uid="{BC86CE51-E511-4F93-BBB9-03F9EFC849EF}"/>
    <hyperlink ref="D44" r:id="rId70" display="https://finance.yahoo.com/quote/AAPL/options/?straddle=false&amp;strike=245&amp;type=all" xr:uid="{CD876063-DA85-4E73-B930-3561D444CB3D}"/>
    <hyperlink ref="Z7" r:id="rId71" display="https://finance.yahoo.com/quote/AAPL250417C00110000/" xr:uid="{50898603-ADA8-476D-86C0-17B7C2FE34E9}"/>
    <hyperlink ref="AB7" r:id="rId72" display="https://finance.yahoo.com/quote/AAPL/options/?straddle=false&amp;strike=110&amp;type=all" xr:uid="{BE5937AA-EACA-4794-9FC5-FEE1A5957A38}"/>
    <hyperlink ref="Z8" r:id="rId73" display="https://finance.yahoo.com/quote/AAPL250417C00115000/" xr:uid="{98E3B50A-D6DD-4460-A170-2DDA4712B34A}"/>
    <hyperlink ref="AB8" r:id="rId74" display="https://finance.yahoo.com/quote/AAPL/options/?straddle=false&amp;strike=115&amp;type=all" xr:uid="{617A298D-BAFD-49C5-A8C7-2C212B8CD525}"/>
    <hyperlink ref="Z9" r:id="rId75" display="https://finance.yahoo.com/quote/AAPL250417C00125000/" xr:uid="{1DF120CF-A768-4D1A-AF6F-CA9AB9E7AA1D}"/>
    <hyperlink ref="AB9" r:id="rId76" display="https://finance.yahoo.com/quote/AAPL/options/?straddle=false&amp;strike=125&amp;type=all" xr:uid="{046DF90A-4275-4020-96A5-9BC1223966CC}"/>
    <hyperlink ref="Z10" r:id="rId77" display="https://finance.yahoo.com/quote/AAPL250417C00130000/" xr:uid="{B622FA58-8716-473D-A592-808956EC81DB}"/>
    <hyperlink ref="AB10" r:id="rId78" display="https://finance.yahoo.com/quote/AAPL/options/?straddle=false&amp;strike=130&amp;type=all" xr:uid="{113BA2BF-AA87-4D3B-94A5-BF7A543A93D8}"/>
    <hyperlink ref="Z11" r:id="rId79" display="https://finance.yahoo.com/quote/AAPL250417C00135000/" xr:uid="{A9B51C0E-8498-4D11-AAB1-5DCCFCBDD5EB}"/>
    <hyperlink ref="AB11" r:id="rId80" display="https://finance.yahoo.com/quote/AAPL/options/?straddle=false&amp;strike=135&amp;type=all" xr:uid="{88D0C638-9DAD-40C0-A40C-D958A9330288}"/>
    <hyperlink ref="Z12" r:id="rId81" display="https://finance.yahoo.com/quote/AAPL250417C00145000/" xr:uid="{DC5BF4B6-873B-46EE-8E45-2574CD22C489}"/>
    <hyperlink ref="AB12" r:id="rId82" display="https://finance.yahoo.com/quote/AAPL/options/?straddle=false&amp;strike=145&amp;type=all" xr:uid="{2C92AAFF-F57E-4BD9-8C79-CF0F120D43D7}"/>
    <hyperlink ref="Z13" r:id="rId83" display="https://finance.yahoo.com/quote/AAPL250417C00150000/" xr:uid="{82762C03-495E-4DF5-9C3E-042295BEE379}"/>
    <hyperlink ref="AB13" r:id="rId84" display="https://finance.yahoo.com/quote/AAPL/options/?straddle=false&amp;strike=150&amp;type=all" xr:uid="{18F30799-C760-41EE-9D49-CAB495E5ECCE}"/>
    <hyperlink ref="Z14" r:id="rId85" display="https://finance.yahoo.com/quote/AAPL250417C00155000/" xr:uid="{8D1A8D95-49C2-435A-BA0E-89A63065E07C}"/>
    <hyperlink ref="AB14" r:id="rId86" display="https://finance.yahoo.com/quote/AAPL/options/?straddle=false&amp;strike=155&amp;type=all" xr:uid="{3B81891B-AC3E-4864-A41D-F0A2D1C99D55}"/>
    <hyperlink ref="Z15" r:id="rId87" display="https://finance.yahoo.com/quote/AAPL250417C00160000/" xr:uid="{F72AA799-6F0A-46BE-9EF4-2D27FAB92799}"/>
    <hyperlink ref="AB15" r:id="rId88" display="https://finance.yahoo.com/quote/AAPL/options/?straddle=false&amp;strike=160&amp;type=all" xr:uid="{A772749B-A11D-433A-9510-3E1638FCDA90}"/>
    <hyperlink ref="Z16" r:id="rId89" display="https://finance.yahoo.com/quote/AAPL250417C00165000/" xr:uid="{084D99C2-0149-4CA2-A66B-F5CE8049F674}"/>
    <hyperlink ref="AB16" r:id="rId90" display="https://finance.yahoo.com/quote/AAPL/options/?straddle=false&amp;strike=165&amp;type=all" xr:uid="{A51448C2-9247-4578-96A4-382C67F26650}"/>
    <hyperlink ref="Z17" r:id="rId91" display="https://finance.yahoo.com/quote/AAPL250417C00170000/" xr:uid="{E7EB712E-3F99-4E8E-A870-E931E28951E7}"/>
    <hyperlink ref="AB17" r:id="rId92" display="https://finance.yahoo.com/quote/AAPL/options/?straddle=false&amp;strike=170&amp;type=all" xr:uid="{EEEE1E7A-144E-4525-94D0-4B9A0564C2A6}"/>
    <hyperlink ref="Z18" r:id="rId93" display="https://finance.yahoo.com/quote/AAPL250417C00175000/" xr:uid="{48C747C4-DA7E-4812-8808-5F9159DCD319}"/>
    <hyperlink ref="AB18" r:id="rId94" display="https://finance.yahoo.com/quote/AAPL/options/?straddle=false&amp;strike=175&amp;type=all" xr:uid="{7F96F36C-4FA3-490E-A592-8E1CA4232991}"/>
    <hyperlink ref="Z19" r:id="rId95" display="https://finance.yahoo.com/quote/AAPL250417C00180000/" xr:uid="{31ED61D5-206B-4A0D-BEBD-59CACBE2CD53}"/>
    <hyperlink ref="AB19" r:id="rId96" display="https://finance.yahoo.com/quote/AAPL/options/?straddle=false&amp;strike=180&amp;type=all" xr:uid="{DC625FE3-5A96-4E4B-9BD9-6029EB0EF91D}"/>
    <hyperlink ref="Z20" r:id="rId97" display="https://finance.yahoo.com/quote/AAPL250417C00185000/" xr:uid="{DB64D252-655A-47A6-B953-DC4525CB5CCA}"/>
    <hyperlink ref="AB20" r:id="rId98" display="https://finance.yahoo.com/quote/AAPL/options/?straddle=false&amp;strike=185&amp;type=all" xr:uid="{C53785E5-9111-49A8-80CE-D78F9740ACAA}"/>
    <hyperlink ref="Z21" r:id="rId99" display="https://finance.yahoo.com/quote/AAPL250417C00190000/" xr:uid="{AB63FC2C-BBC8-4533-B37A-9622B54B5ED9}"/>
    <hyperlink ref="AB21" r:id="rId100" display="https://finance.yahoo.com/quote/AAPL/options/?straddle=false&amp;strike=190&amp;type=all" xr:uid="{09CB33D2-0C9E-4B85-81AA-CF7E85D4A595}"/>
    <hyperlink ref="Z22" r:id="rId101" display="https://finance.yahoo.com/quote/AAPL250417C00195000/" xr:uid="{7FDA1B0B-F06D-4072-A3EE-370DF4B2FDD1}"/>
    <hyperlink ref="AB22" r:id="rId102" display="https://finance.yahoo.com/quote/AAPL/options/?straddle=false&amp;strike=195&amp;type=all" xr:uid="{8D387587-AE4B-4D68-869C-729AFF8254D9}"/>
    <hyperlink ref="Z23" r:id="rId103" display="https://finance.yahoo.com/quote/AAPL250417C00200000/" xr:uid="{D6F86A03-32A5-4008-99BA-E0B567171AE6}"/>
    <hyperlink ref="AB23" r:id="rId104" display="https://finance.yahoo.com/quote/AAPL/options/?straddle=false&amp;strike=200&amp;type=all" xr:uid="{4B04A099-6C52-42E9-98B1-92185C851B73}"/>
    <hyperlink ref="Z24" r:id="rId105" display="https://finance.yahoo.com/quote/AAPL250417C00205000/" xr:uid="{952D5220-A48B-4B97-BB3E-16E38A4277BF}"/>
    <hyperlink ref="AB24" r:id="rId106" display="https://finance.yahoo.com/quote/AAPL/options/?straddle=false&amp;strike=205&amp;type=all" xr:uid="{3D7BD21D-3353-4D42-AE7D-4AA8589672FD}"/>
    <hyperlink ref="Z25" r:id="rId107" display="https://finance.yahoo.com/quote/AAPL250417C00210000/" xr:uid="{DD6C030B-7781-4334-8814-A51F42ACB688}"/>
    <hyperlink ref="AB25" r:id="rId108" display="https://finance.yahoo.com/quote/AAPL/options/?straddle=false&amp;strike=210&amp;type=all" xr:uid="{D32F5713-33D5-4A05-AB9C-55A4A9FB5626}"/>
    <hyperlink ref="Z26" r:id="rId109" display="https://finance.yahoo.com/quote/AAPL250417C00215000/" xr:uid="{F31B65BA-9464-4A93-A162-EC48259616C2}"/>
    <hyperlink ref="AB26" r:id="rId110" display="https://finance.yahoo.com/quote/AAPL/options/?straddle=false&amp;strike=215&amp;type=all" xr:uid="{F3538442-359E-45E7-86ED-B6B7B22E6FB3}"/>
    <hyperlink ref="Z27" r:id="rId111" display="https://finance.yahoo.com/quote/AAPL250417C00220000/" xr:uid="{15F658AA-3D04-43DA-87A6-0239FF1F7687}"/>
    <hyperlink ref="AB27" r:id="rId112" display="https://finance.yahoo.com/quote/AAPL/options/?straddle=false&amp;strike=220&amp;type=all" xr:uid="{B04AF1B1-D643-46B9-B512-50E515822F27}"/>
    <hyperlink ref="Z28" r:id="rId113" display="https://finance.yahoo.com/quote/AAPL250417C00225000/" xr:uid="{1AB4B9CD-CF01-4945-A103-F3A7D85DFC54}"/>
    <hyperlink ref="AB28" r:id="rId114" display="https://finance.yahoo.com/quote/AAPL/options/?straddle=false&amp;strike=225&amp;type=all" xr:uid="{37EAF9C0-2F06-4AEE-94D8-4EBDB14C68DB}"/>
    <hyperlink ref="Z29" r:id="rId115" display="https://finance.yahoo.com/quote/AAPL250417C00230000/" xr:uid="{C8F84C0D-E065-448C-879C-A41F7010ADC7}"/>
    <hyperlink ref="AB29" r:id="rId116" display="https://finance.yahoo.com/quote/AAPL/options/?straddle=false&amp;strike=230&amp;type=all" xr:uid="{6E5E3FE7-3817-4CD7-85E5-E64020CB7F94}"/>
    <hyperlink ref="Z30" r:id="rId117" display="https://finance.yahoo.com/quote/AAPL250417C00235000/" xr:uid="{C740226C-1A62-4E41-A86F-BD788E928416}"/>
    <hyperlink ref="AB30" r:id="rId118" display="https://finance.yahoo.com/quote/AAPL/options/?straddle=false&amp;strike=235&amp;type=all" xr:uid="{DBF12E6A-E8EF-424C-8A25-274DECFDFACE}"/>
    <hyperlink ref="Z31" r:id="rId119" display="https://finance.yahoo.com/quote/AAPL250417C00240000/" xr:uid="{78B88260-B56A-40E9-9058-EE795484E639}"/>
    <hyperlink ref="AB31" r:id="rId120" display="https://finance.yahoo.com/quote/AAPL/options/?straddle=false&amp;strike=240&amp;type=all" xr:uid="{1937F0D2-B869-4A7E-85B3-47A805AB7E03}"/>
    <hyperlink ref="Z32" r:id="rId121" display="https://finance.yahoo.com/quote/AAPL250417C00245000/" xr:uid="{6CF64842-8D99-456E-935E-CCA6D382953C}"/>
    <hyperlink ref="AB32" r:id="rId122" display="https://finance.yahoo.com/quote/AAPL/options/?straddle=false&amp;strike=245&amp;type=all" xr:uid="{49489933-BB97-4B6E-867A-6A21133814EF}"/>
    <hyperlink ref="Z33" r:id="rId123" display="https://finance.yahoo.com/quote/AAPL250417C00250000/" xr:uid="{40D2B4CF-3336-4263-9B57-2D96B0A038D5}"/>
    <hyperlink ref="AB33" r:id="rId124" display="https://finance.yahoo.com/quote/AAPL/options/?straddle=false&amp;strike=250&amp;type=all" xr:uid="{9993DD0D-BB95-4035-8AE6-0E68A77C2BA9}"/>
    <hyperlink ref="Z34" r:id="rId125" display="https://finance.yahoo.com/quote/AAPL250417C00255000/" xr:uid="{5F66A61D-7964-4D94-A39D-8265383143E5}"/>
    <hyperlink ref="AB34" r:id="rId126" display="https://finance.yahoo.com/quote/AAPL/options/?straddle=false&amp;strike=255&amp;type=all" xr:uid="{E2391E50-0ACB-43D8-920F-CB67115561C1}"/>
    <hyperlink ref="Z35" r:id="rId127" display="https://finance.yahoo.com/quote/AAPL250417C00260000/" xr:uid="{AE2CF03C-35DC-4111-805C-6F6732F6BE58}"/>
    <hyperlink ref="AB35" r:id="rId128" display="https://finance.yahoo.com/quote/AAPL/options/?straddle=false&amp;strike=260&amp;type=all" xr:uid="{9EF95226-3D71-4798-B5F9-02B2C739EB4D}"/>
    <hyperlink ref="Z36" r:id="rId129" display="https://finance.yahoo.com/quote/AAPL250417C00265000/" xr:uid="{A9956B0D-98F3-480C-92C4-28AB4F362C75}"/>
    <hyperlink ref="AB36" r:id="rId130" display="https://finance.yahoo.com/quote/AAPL/options/?straddle=false&amp;strike=265&amp;type=all" xr:uid="{6320A791-6379-486E-9063-B9C765CB42EF}"/>
    <hyperlink ref="Z37" r:id="rId131" display="https://finance.yahoo.com/quote/AAPL250417C00270000/" xr:uid="{BD77491C-C730-48A9-B325-85D4BD9B6C66}"/>
    <hyperlink ref="AB37" r:id="rId132" display="https://finance.yahoo.com/quote/AAPL/options/?straddle=false&amp;strike=270&amp;type=all" xr:uid="{A7E40C36-2FE7-4CC8-8E8D-478970B83819}"/>
    <hyperlink ref="Z38" r:id="rId133" display="https://finance.yahoo.com/quote/AAPL250417C00275000/" xr:uid="{649D1DCB-088F-47AC-B602-A9C7B0AA7000}"/>
    <hyperlink ref="AB38" r:id="rId134" display="https://finance.yahoo.com/quote/AAPL/options/?straddle=false&amp;strike=275&amp;type=all" xr:uid="{603E61B4-FEFC-442E-9128-995416A7BB9F}"/>
    <hyperlink ref="Z39" r:id="rId135" display="https://finance.yahoo.com/quote/AAPL250417C00280000/" xr:uid="{C5F09B73-CBEE-4A91-B3E0-4A8A2B505C4F}"/>
    <hyperlink ref="AB39" r:id="rId136" display="https://finance.yahoo.com/quote/AAPL/options/?straddle=false&amp;strike=280&amp;type=all" xr:uid="{6D4B469F-62F3-46A2-8978-315A10E3397F}"/>
    <hyperlink ref="Z40" r:id="rId137" display="https://finance.yahoo.com/quote/AAPL250417C00285000/" xr:uid="{413411C3-4129-49BE-94E7-5A53CE06DC8F}"/>
    <hyperlink ref="AB40" r:id="rId138" display="https://finance.yahoo.com/quote/AAPL/options/?straddle=false&amp;strike=285&amp;type=all" xr:uid="{1CE49FE6-88B5-4FE6-AB11-C0C64EDE411D}"/>
    <hyperlink ref="Z41" r:id="rId139" display="https://finance.yahoo.com/quote/AAPL250417C00290000/" xr:uid="{8AFD97AB-96CA-416C-B51E-37D42BF772E8}"/>
    <hyperlink ref="AB41" r:id="rId140" display="https://finance.yahoo.com/quote/AAPL/options/?straddle=false&amp;strike=290&amp;type=all" xr:uid="{94577169-EEF0-47B1-A72B-8CEAD0B016B1}"/>
    <hyperlink ref="Z42" r:id="rId141" display="https://finance.yahoo.com/quote/AAPL250417C00295000/" xr:uid="{C418ACB4-42D9-4D7D-B875-6CAE9B2829AB}"/>
    <hyperlink ref="AB42" r:id="rId142" display="https://finance.yahoo.com/quote/AAPL/options/?straddle=false&amp;strike=295&amp;type=all" xr:uid="{9A828530-2884-4351-8A4A-3C60E62BE933}"/>
    <hyperlink ref="Z43" r:id="rId143" display="https://finance.yahoo.com/quote/AAPL250417C00300000/" xr:uid="{73BD5558-140C-4045-9996-1FC41F003A58}"/>
    <hyperlink ref="AB43" r:id="rId144" display="https://finance.yahoo.com/quote/AAPL/options/?straddle=false&amp;strike=300&amp;type=all" xr:uid="{CAB0FF39-A40A-42DB-A4ED-FAAB655888CB}"/>
    <hyperlink ref="Z44" r:id="rId145" display="https://finance.yahoo.com/quote/AAPL250417C00305000/" xr:uid="{79976B62-CC14-4D9F-8E5D-B2F80696E4E0}"/>
    <hyperlink ref="AB44" r:id="rId146" display="https://finance.yahoo.com/quote/AAPL/options/?straddle=false&amp;strike=305&amp;type=all" xr:uid="{0BCF8BCB-0213-44AE-AD70-4CC37D7A894C}"/>
    <hyperlink ref="Z45" r:id="rId147" display="https://finance.yahoo.com/quote/AAPL250417C00310000/" xr:uid="{AECBA885-F549-493E-9713-0F53C66AB83D}"/>
    <hyperlink ref="AB45" r:id="rId148" display="https://finance.yahoo.com/quote/AAPL/options/?straddle=false&amp;strike=310&amp;type=all" xr:uid="{430E59CC-EF9E-4311-9708-53A9720E815A}"/>
    <hyperlink ref="Z46" r:id="rId149" display="https://finance.yahoo.com/quote/AAPL250417C00315000/" xr:uid="{4FD2A6C3-342A-4613-9EEC-EE0BEAE065C3}"/>
    <hyperlink ref="AB46" r:id="rId150" display="https://finance.yahoo.com/quote/AAPL/options/?straddle=false&amp;strike=315&amp;type=all" xr:uid="{0434540D-2077-4484-87FC-80CCCA3A5C8B}"/>
    <hyperlink ref="Z47" r:id="rId151" display="https://finance.yahoo.com/quote/AAPL250417C00320000/" xr:uid="{6526E46D-E9CA-4EE0-899A-325CC0A0AFE0}"/>
    <hyperlink ref="AB47" r:id="rId152" display="https://finance.yahoo.com/quote/AAPL/options/?straddle=false&amp;strike=320&amp;type=all" xr:uid="{0DFFDD19-85CF-4A92-ABBB-CB2235B7E1A3}"/>
    <hyperlink ref="Z48" r:id="rId153" display="https://finance.yahoo.com/quote/AAPL250417C00325000/" xr:uid="{BF5110A5-1E98-41B8-B876-62B12A8AC310}"/>
    <hyperlink ref="AB48" r:id="rId154" display="https://finance.yahoo.com/quote/AAPL/options/?straddle=false&amp;strike=325&amp;type=all" xr:uid="{BFBA652B-23CD-4CFE-99E1-121FA931032D}"/>
    <hyperlink ref="Z49" r:id="rId155" display="https://finance.yahoo.com/quote/AAPL250417C00330000/" xr:uid="{EC63CA00-BA4A-4D38-AA77-EEBD81C0CC75}"/>
    <hyperlink ref="AB49" r:id="rId156" display="https://finance.yahoo.com/quote/AAPL/options/?straddle=false&amp;strike=330&amp;type=all" xr:uid="{17F0201E-3E47-4FB4-B645-C51CF71BA298}"/>
    <hyperlink ref="Z50" r:id="rId157" display="https://finance.yahoo.com/quote/AAPL250417C00335000/" xr:uid="{F3DC508C-C939-445F-8D68-300BA82D3D72}"/>
    <hyperlink ref="AB50" r:id="rId158" display="https://finance.yahoo.com/quote/AAPL/options/?straddle=false&amp;strike=335&amp;type=all" xr:uid="{6B96B18D-9F37-4E2D-BC74-BCEC26756F37}"/>
    <hyperlink ref="Z51" r:id="rId159" display="https://finance.yahoo.com/quote/AAPL250417C00340000/" xr:uid="{68BC8605-E1FF-4DDF-AE70-5929CC864D7C}"/>
    <hyperlink ref="AB51" r:id="rId160" display="https://finance.yahoo.com/quote/AAPL/options/?straddle=false&amp;strike=340&amp;type=all" xr:uid="{2A088708-2366-4F23-AA46-4A4691DA1D12}"/>
    <hyperlink ref="Z55" r:id="rId161" display="https://finance.yahoo.com/quote/AAPL250417P00110000/" xr:uid="{C4DB0214-571F-4006-9A46-F54A74546426}"/>
    <hyperlink ref="AB55" r:id="rId162" display="https://finance.yahoo.com/quote/AAPL/options/?straddle=false&amp;strike=110&amp;type=all" xr:uid="{1015D478-47CB-458D-8F15-AECB442111F3}"/>
    <hyperlink ref="Z56" r:id="rId163" display="https://finance.yahoo.com/quote/AAPL250417P00115000/" xr:uid="{6198D2BE-83FC-4695-8094-25D5FB99C875}"/>
    <hyperlink ref="AB56" r:id="rId164" display="https://finance.yahoo.com/quote/AAPL/options/?straddle=false&amp;strike=115&amp;type=all" xr:uid="{71D055FD-81B7-4873-9BF7-BFAC1612E6B4}"/>
    <hyperlink ref="Z57" r:id="rId165" display="https://finance.yahoo.com/quote/AAPL250417P00120000/" xr:uid="{9DB7BC88-731C-4A35-9530-18841FC4DC78}"/>
    <hyperlink ref="AB57" r:id="rId166" display="https://finance.yahoo.com/quote/AAPL/options/?straddle=false&amp;strike=120&amp;type=all" xr:uid="{161F8702-E895-429A-99B1-A3E77A7FE744}"/>
    <hyperlink ref="Z58" r:id="rId167" display="https://finance.yahoo.com/quote/AAPL250417P00125000/" xr:uid="{AE3A9A4D-610C-4794-A8AC-C987E299C399}"/>
    <hyperlink ref="AB58" r:id="rId168" display="https://finance.yahoo.com/quote/AAPL/options/?straddle=false&amp;strike=125&amp;type=all" xr:uid="{4347AAFC-82D0-4D0A-A55F-634116B797FA}"/>
    <hyperlink ref="Z59" r:id="rId169" display="https://finance.yahoo.com/quote/AAPL250417P00130000/" xr:uid="{3F36EC1F-8CDE-4D47-9D72-51747DCF0765}"/>
    <hyperlink ref="AB59" r:id="rId170" display="https://finance.yahoo.com/quote/AAPL/options/?straddle=false&amp;strike=130&amp;type=all" xr:uid="{E463887C-D005-49AA-B5AA-F84A494055E2}"/>
    <hyperlink ref="Z60" r:id="rId171" display="https://finance.yahoo.com/quote/AAPL250417P00135000/" xr:uid="{21D44364-FE5E-409D-A53F-AA09013D7BCE}"/>
    <hyperlink ref="AB60" r:id="rId172" display="https://finance.yahoo.com/quote/AAPL/options/?straddle=false&amp;strike=135&amp;type=all" xr:uid="{83C263A8-972D-49C4-BFDE-4F46C2ABC45E}"/>
    <hyperlink ref="Z61" r:id="rId173" display="https://finance.yahoo.com/quote/AAPL250417P00140000/" xr:uid="{E0F62720-76E2-4F97-9B41-CC6350E245AA}"/>
    <hyperlink ref="AB61" r:id="rId174" display="https://finance.yahoo.com/quote/AAPL/options/?straddle=false&amp;strike=140&amp;type=all" xr:uid="{89B16707-0998-4E22-BC4C-0030DA1B457C}"/>
    <hyperlink ref="Z62" r:id="rId175" display="https://finance.yahoo.com/quote/AAPL250417P00145000/" xr:uid="{EC7091D6-2380-4B6D-A6D9-3ADC4B5AEB9B}"/>
    <hyperlink ref="AB62" r:id="rId176" display="https://finance.yahoo.com/quote/AAPL/options/?straddle=false&amp;strike=145&amp;type=all" xr:uid="{85397479-4FF0-4F16-BAA5-04282812E1BB}"/>
    <hyperlink ref="Z63" r:id="rId177" display="https://finance.yahoo.com/quote/AAPL250417P00150000/" xr:uid="{F1BFE6B2-FBAA-4A63-A59C-C1BA24ED008D}"/>
    <hyperlink ref="AB63" r:id="rId178" display="https://finance.yahoo.com/quote/AAPL/options/?straddle=false&amp;strike=150&amp;type=all" xr:uid="{5184EC99-B550-4090-9B8D-271D8C155C03}"/>
    <hyperlink ref="Z64" r:id="rId179" display="https://finance.yahoo.com/quote/AAPL250417P00155000/" xr:uid="{C880F02C-57D4-4251-B1A3-683AA33AEFE5}"/>
    <hyperlink ref="AB64" r:id="rId180" display="https://finance.yahoo.com/quote/AAPL/options/?straddle=false&amp;strike=155&amp;type=all" xr:uid="{CB89026F-D188-4EAB-9D8D-A4CC4FB96283}"/>
    <hyperlink ref="Z65" r:id="rId181" display="https://finance.yahoo.com/quote/AAPL250417P00160000/" xr:uid="{E9A8DACE-2AAF-4C9A-A74F-47D62D860FDE}"/>
    <hyperlink ref="AB65" r:id="rId182" display="https://finance.yahoo.com/quote/AAPL/options/?straddle=false&amp;strike=160&amp;type=all" xr:uid="{BC655B32-B62F-4A4D-83BA-FF6FC8484249}"/>
    <hyperlink ref="Z66" r:id="rId183" display="https://finance.yahoo.com/quote/AAPL250417P00165000/" xr:uid="{282B8461-D8A6-40CD-93C9-698370A64F27}"/>
    <hyperlink ref="AB66" r:id="rId184" display="https://finance.yahoo.com/quote/AAPL/options/?straddle=false&amp;strike=165&amp;type=all" xr:uid="{842E77FD-88D2-4736-801C-4FB1FFF893A0}"/>
    <hyperlink ref="Z67" r:id="rId185" display="https://finance.yahoo.com/quote/AAPL250417P00170000/" xr:uid="{3A569304-50EB-48EB-B8CD-7B72C14AE1D9}"/>
    <hyperlink ref="AB67" r:id="rId186" display="https://finance.yahoo.com/quote/AAPL/options/?straddle=false&amp;strike=170&amp;type=all" xr:uid="{FF9DA6B9-FA11-43E9-A97D-729DF58DBF29}"/>
    <hyperlink ref="Z68" r:id="rId187" display="https://finance.yahoo.com/quote/AAPL250417P00175000/" xr:uid="{1A735C1D-D0E4-4325-ABC6-CAAC2310A00C}"/>
    <hyperlink ref="AB68" r:id="rId188" display="https://finance.yahoo.com/quote/AAPL/options/?straddle=false&amp;strike=175&amp;type=all" xr:uid="{E17F2563-54AF-45B8-A759-0C4E6EDC8595}"/>
    <hyperlink ref="Z69" r:id="rId189" display="https://finance.yahoo.com/quote/AAPL250417P00180000/" xr:uid="{984A12F8-C16C-4145-A5D8-4FF00525CFC0}"/>
    <hyperlink ref="AB69" r:id="rId190" display="https://finance.yahoo.com/quote/AAPL/options/?straddle=false&amp;strike=180&amp;type=all" xr:uid="{735AC0BB-273B-4D97-A1A3-EA595CF4960B}"/>
    <hyperlink ref="Z70" r:id="rId191" display="https://finance.yahoo.com/quote/AAPL250417P00185000/" xr:uid="{C0884F93-9F60-49F8-AA36-3D108D88E834}"/>
    <hyperlink ref="AB70" r:id="rId192" display="https://finance.yahoo.com/quote/AAPL/options/?straddle=false&amp;strike=185&amp;type=all" xr:uid="{172B2F4A-DF66-48A9-A753-01E78C70520C}"/>
    <hyperlink ref="Z71" r:id="rId193" display="https://finance.yahoo.com/quote/AAPL250417P00190000/" xr:uid="{2D7512A6-6888-4849-8F38-E3C67AE1B265}"/>
    <hyperlink ref="AB71" r:id="rId194" display="https://finance.yahoo.com/quote/AAPL/options/?straddle=false&amp;strike=190&amp;type=all" xr:uid="{E6CB820D-D7BF-4E51-A857-EF39AE18C108}"/>
    <hyperlink ref="Z72" r:id="rId195" display="https://finance.yahoo.com/quote/AAPL250417P00195000/" xr:uid="{A4BDF022-3706-4864-B00D-F868BB12DAEC}"/>
    <hyperlink ref="AB72" r:id="rId196" display="https://finance.yahoo.com/quote/AAPL/options/?straddle=false&amp;strike=195&amp;type=all" xr:uid="{092D7206-15D6-4896-8A75-BA79EAC92147}"/>
    <hyperlink ref="Z73" r:id="rId197" display="https://finance.yahoo.com/quote/AAPL250417P00200000/" xr:uid="{770D66A1-6E92-40CB-9676-E00AA83E798C}"/>
    <hyperlink ref="AB73" r:id="rId198" display="https://finance.yahoo.com/quote/AAPL/options/?straddle=false&amp;strike=200&amp;type=all" xr:uid="{1AB26E74-6AAA-4496-8FD6-FF28930E2DCD}"/>
    <hyperlink ref="Z74" r:id="rId199" display="https://finance.yahoo.com/quote/AAPL250417P00205000/" xr:uid="{5EBD0AE5-70D6-4A6F-9AB9-06F40A638598}"/>
    <hyperlink ref="AB74" r:id="rId200" display="https://finance.yahoo.com/quote/AAPL/options/?straddle=false&amp;strike=205&amp;type=all" xr:uid="{98961C0A-257A-4931-9265-FB2B1EFE2F49}"/>
    <hyperlink ref="Z75" r:id="rId201" display="https://finance.yahoo.com/quote/AAPL250417P00210000/" xr:uid="{6D88D3F3-8F7A-4150-B0B3-1043174172C2}"/>
    <hyperlink ref="AB75" r:id="rId202" display="https://finance.yahoo.com/quote/AAPL/options/?straddle=false&amp;strike=210&amp;type=all" xr:uid="{23C42EF8-5F3D-41F5-9860-3A1AD54CA30B}"/>
    <hyperlink ref="Z76" r:id="rId203" display="https://finance.yahoo.com/quote/AAPL250417P00215000/" xr:uid="{4DD38A3D-4624-49DB-8264-A69C37898B8F}"/>
    <hyperlink ref="AB76" r:id="rId204" display="https://finance.yahoo.com/quote/AAPL/options/?straddle=false&amp;strike=215&amp;type=all" xr:uid="{C16A3E49-D35F-4518-8FF7-00306D89CA45}"/>
    <hyperlink ref="Z77" r:id="rId205" display="https://finance.yahoo.com/quote/AAPL250417P00220000/" xr:uid="{166D0F49-9D8E-4FAE-A386-71A12674D21A}"/>
    <hyperlink ref="AB77" r:id="rId206" display="https://finance.yahoo.com/quote/AAPL/options/?straddle=false&amp;strike=220&amp;type=all" xr:uid="{2F1F82E8-D865-4085-AFBD-97ECBB2B4D15}"/>
    <hyperlink ref="Z78" r:id="rId207" display="https://finance.yahoo.com/quote/AAPL250417P00225000/" xr:uid="{B7A96FC4-0B19-4693-B607-0B936BFAE75A}"/>
    <hyperlink ref="AB78" r:id="rId208" display="https://finance.yahoo.com/quote/AAPL/options/?straddle=false&amp;strike=225&amp;type=all" xr:uid="{5055260B-03E6-4815-8DBF-38985C19ACE5}"/>
    <hyperlink ref="Z79" r:id="rId209" display="https://finance.yahoo.com/quote/AAPL250417P00230000/" xr:uid="{54AEA941-41A9-40D5-BFF8-EBAE042B795B}"/>
    <hyperlink ref="AB79" r:id="rId210" display="https://finance.yahoo.com/quote/AAPL/options/?straddle=false&amp;strike=230&amp;type=all" xr:uid="{CCC845E9-9603-4904-A5C3-389064BC6CB7}"/>
    <hyperlink ref="Z80" r:id="rId211" display="https://finance.yahoo.com/quote/AAPL250417P00235000/" xr:uid="{E0719E27-8345-4041-9B8A-9B6A5433ADC1}"/>
    <hyperlink ref="AB80" r:id="rId212" display="https://finance.yahoo.com/quote/AAPL/options/?straddle=false&amp;strike=235&amp;type=all" xr:uid="{1DA0FC26-0CF2-4C77-BCA2-E72181B6CCA7}"/>
    <hyperlink ref="Z81" r:id="rId213" display="https://finance.yahoo.com/quote/AAPL250417P00240000/" xr:uid="{365C53E4-3534-48DA-9B18-F408DE06CE2F}"/>
    <hyperlink ref="AB81" r:id="rId214" display="https://finance.yahoo.com/quote/AAPL/options/?straddle=false&amp;strike=240&amp;type=all" xr:uid="{CB12C85B-73EF-460E-8DC5-13B635F9B9EB}"/>
    <hyperlink ref="Z82" r:id="rId215" display="https://finance.yahoo.com/quote/AAPL250417P00245000/" xr:uid="{106D7577-F9C9-4EC9-8EF5-C38FBD51C6EE}"/>
    <hyperlink ref="AB82" r:id="rId216" display="https://finance.yahoo.com/quote/AAPL/options/?straddle=false&amp;strike=245&amp;type=all" xr:uid="{FAE76F31-4A42-415B-B148-DCD552CE5FAA}"/>
    <hyperlink ref="Z83" r:id="rId217" display="https://finance.yahoo.com/quote/AAPL250417P00250000/" xr:uid="{70150C94-2309-43D1-95F0-847E6AD033B7}"/>
    <hyperlink ref="AB83" r:id="rId218" display="https://finance.yahoo.com/quote/AAPL/options/?straddle=false&amp;strike=250&amp;type=all" xr:uid="{2EC3DA41-9666-4EF1-BAC7-DF4969EE961B}"/>
    <hyperlink ref="Z84" r:id="rId219" display="https://finance.yahoo.com/quote/AAPL250417P00255000/" xr:uid="{BAAA8618-23B2-4CBB-9361-FFF157C0758D}"/>
    <hyperlink ref="AB84" r:id="rId220" display="https://finance.yahoo.com/quote/AAPL/options/?straddle=false&amp;strike=255&amp;type=all" xr:uid="{72AB2913-3064-42FF-A909-CC6283EA62CE}"/>
    <hyperlink ref="Z85" r:id="rId221" display="https://finance.yahoo.com/quote/AAPL250417P00260000/" xr:uid="{7FCAA025-D4A6-4B6D-A992-C3867F31CBC9}"/>
    <hyperlink ref="AB85" r:id="rId222" display="https://finance.yahoo.com/quote/AAPL/options/?straddle=false&amp;strike=260&amp;type=all" xr:uid="{A27B651A-4D92-433F-A417-0ED9E31A684D}"/>
    <hyperlink ref="Z86" r:id="rId223" display="https://finance.yahoo.com/quote/AAPL250417P00265000/" xr:uid="{222E4CD5-7808-459A-8B08-8F200B2EB240}"/>
    <hyperlink ref="AB86" r:id="rId224" display="https://finance.yahoo.com/quote/AAPL/options/?straddle=false&amp;strike=265&amp;type=all" xr:uid="{7B16B98C-2295-4422-8968-15C16B6D56FD}"/>
    <hyperlink ref="Z87" r:id="rId225" display="https://finance.yahoo.com/quote/AAPL250417P00270000/" xr:uid="{446A841A-9661-420E-B50B-ED8AE533BA50}"/>
    <hyperlink ref="AB87" r:id="rId226" display="https://finance.yahoo.com/quote/AAPL/options/?straddle=false&amp;strike=270&amp;type=all" xr:uid="{52F3242E-9111-44E0-80B3-9C7F47EEB64E}"/>
    <hyperlink ref="Z88" r:id="rId227" display="https://finance.yahoo.com/quote/AAPL250417P00275000/" xr:uid="{D05E95C3-60F2-4F74-8445-566E6AE31B17}"/>
    <hyperlink ref="AB88" r:id="rId228" display="https://finance.yahoo.com/quote/AAPL/options/?straddle=false&amp;strike=275&amp;type=all" xr:uid="{55735A35-D945-4357-9344-7F0B1ECDDE34}"/>
    <hyperlink ref="Z89" r:id="rId229" display="https://finance.yahoo.com/quote/AAPL250417P00280000/" xr:uid="{4EFCAC67-A381-4322-A1DE-498F97230B42}"/>
    <hyperlink ref="AB89" r:id="rId230" display="https://finance.yahoo.com/quote/AAPL/options/?straddle=false&amp;strike=280&amp;type=all" xr:uid="{CD9E25B6-5ADE-43A4-9424-D8184804334E}"/>
    <hyperlink ref="Z90" r:id="rId231" display="https://finance.yahoo.com/quote/AAPL250417P00310000/" xr:uid="{C8B2A7E8-BE08-4CDF-88A5-9D76E7CD99DB}"/>
    <hyperlink ref="AB90" r:id="rId232" display="https://finance.yahoo.com/quote/AAPL/options/?straddle=false&amp;strike=310&amp;type=all" xr:uid="{C5326497-201B-4880-8771-7A4BE91B1D47}"/>
    <hyperlink ref="AL7" r:id="rId233" display="https://finance.yahoo.com/quote/AAPL250620C00005000/" xr:uid="{B12CCC25-2709-4C61-A29F-2CD944011684}"/>
    <hyperlink ref="AN7" r:id="rId234" display="https://finance.yahoo.com/quote/AAPL/options/?straddle=false&amp;strike=5&amp;type=all" xr:uid="{14144FAB-3FE7-4CD6-9E27-0BE05453D5ED}"/>
    <hyperlink ref="AL8" r:id="rId235" display="https://finance.yahoo.com/quote/AAPL250620C00040000/" xr:uid="{BDB7628A-DD1C-430F-AAE4-155AC7AAD667}"/>
    <hyperlink ref="AN8" r:id="rId236" display="https://finance.yahoo.com/quote/AAPL/options/?straddle=false&amp;strike=40&amp;type=all" xr:uid="{98682C93-03E0-48A7-BA2E-3834CBC897B5}"/>
    <hyperlink ref="AL9" r:id="rId237" display="https://finance.yahoo.com/quote/AAPL250620C00045000/" xr:uid="{683AF9CD-9227-4A27-A125-8437C8AFF6CB}"/>
    <hyperlink ref="AN9" r:id="rId238" display="https://finance.yahoo.com/quote/AAPL/options/?straddle=false&amp;strike=45&amp;type=all" xr:uid="{1CE37DB3-0CFD-4E95-A4A4-AEE077DE4C9D}"/>
    <hyperlink ref="AL10" r:id="rId239" display="https://finance.yahoo.com/quote/AAPL250620C00050000/" xr:uid="{804F25E9-474B-4783-A5CE-C1DEA7606A0C}"/>
    <hyperlink ref="AN10" r:id="rId240" display="https://finance.yahoo.com/quote/AAPL/options/?straddle=false&amp;strike=50&amp;type=all" xr:uid="{D7A87C2F-3961-4FEC-B969-5D32CF98D1AD}"/>
    <hyperlink ref="AL11" r:id="rId241" display="https://finance.yahoo.com/quote/AAPL250620C00055000/" xr:uid="{3DAB80A8-EB89-40B6-85D8-FE39FEE67B68}"/>
    <hyperlink ref="AN11" r:id="rId242" display="https://finance.yahoo.com/quote/AAPL/options/?straddle=false&amp;strike=55&amp;type=all" xr:uid="{13795808-E7E8-4F4A-B085-7B0183345917}"/>
    <hyperlink ref="AL12" r:id="rId243" display="https://finance.yahoo.com/quote/AAPL250620C00060000/" xr:uid="{C6260983-458B-4809-9296-082519A0408E}"/>
    <hyperlink ref="AN12" r:id="rId244" display="https://finance.yahoo.com/quote/AAPL/options/?straddle=false&amp;strike=60&amp;type=all" xr:uid="{0E32FD71-943E-41C1-AB76-C0C2CC084761}"/>
    <hyperlink ref="AL13" r:id="rId245" display="https://finance.yahoo.com/quote/AAPL250620C00065000/" xr:uid="{A91EA5BA-A6D7-4DEA-9024-240FD8B5ABAB}"/>
    <hyperlink ref="AN13" r:id="rId246" display="https://finance.yahoo.com/quote/AAPL/options/?straddle=false&amp;strike=65&amp;type=all" xr:uid="{02FBEA54-8A4B-4760-B178-4ADFF47F8305}"/>
    <hyperlink ref="AL14" r:id="rId247" display="https://finance.yahoo.com/quote/AAPL250620C00070000/" xr:uid="{688E0160-8582-4120-9749-AC16F89319EC}"/>
    <hyperlink ref="AN14" r:id="rId248" display="https://finance.yahoo.com/quote/AAPL/options/?straddle=false&amp;strike=70&amp;type=all" xr:uid="{61DB5C99-0EB9-4306-A24A-F477AA3B7090}"/>
    <hyperlink ref="AL15" r:id="rId249" display="https://finance.yahoo.com/quote/AAPL250620C00075000/" xr:uid="{2E84F8A5-0D35-4384-8E30-1ED35DE9D050}"/>
    <hyperlink ref="AN15" r:id="rId250" display="https://finance.yahoo.com/quote/AAPL/options/?straddle=false&amp;strike=75&amp;type=all" xr:uid="{CABCB666-9EE0-469C-9670-15910D41265A}"/>
    <hyperlink ref="AL16" r:id="rId251" display="https://finance.yahoo.com/quote/AAPL250620C00080000/" xr:uid="{98007FBE-34CA-4CF9-AACE-ECB71EF9406A}"/>
    <hyperlink ref="AN16" r:id="rId252" display="https://finance.yahoo.com/quote/AAPL/options/?straddle=false&amp;strike=80&amp;type=all" xr:uid="{AE7C299F-C22C-4497-85A9-AC4AD05E8B92}"/>
    <hyperlink ref="AL17" r:id="rId253" display="https://finance.yahoo.com/quote/AAPL250620C00085000/" xr:uid="{57A21AAF-B416-47B0-93D0-3F5863777B22}"/>
    <hyperlink ref="AN17" r:id="rId254" display="https://finance.yahoo.com/quote/AAPL/options/?straddle=false&amp;strike=85&amp;type=all" xr:uid="{B5E859E3-734C-4EE6-8C39-8B22C6EED7B6}"/>
    <hyperlink ref="AL18" r:id="rId255" display="https://finance.yahoo.com/quote/AAPL250620C00090000/" xr:uid="{58569012-1A40-4B4D-84A4-82546D374C55}"/>
    <hyperlink ref="AN18" r:id="rId256" display="https://finance.yahoo.com/quote/AAPL/options/?straddle=false&amp;strike=90&amp;type=all" xr:uid="{E73D11C7-1BAA-4F2F-9881-AAE53F404F37}"/>
    <hyperlink ref="AL19" r:id="rId257" display="https://finance.yahoo.com/quote/AAPL250620C00095000/" xr:uid="{FA4DDC66-E571-4FC4-A9CD-FC2ABA1CE5A4}"/>
    <hyperlink ref="AN19" r:id="rId258" display="https://finance.yahoo.com/quote/AAPL/options/?straddle=false&amp;strike=95&amp;type=all" xr:uid="{2E1C6A0C-3711-4BE3-9F06-621321FA436B}"/>
    <hyperlink ref="AL20" r:id="rId259" display="https://finance.yahoo.com/quote/AAPL250620C00100000/" xr:uid="{68A52516-F5FE-4340-88BA-5FC2174BA66D}"/>
    <hyperlink ref="AN20" r:id="rId260" display="https://finance.yahoo.com/quote/AAPL/options/?straddle=false&amp;strike=100&amp;type=all" xr:uid="{55BAE643-1399-45E7-AF6A-AF6F03DBFD4D}"/>
    <hyperlink ref="AL21" r:id="rId261" display="https://finance.yahoo.com/quote/AAPL250620C00105000/" xr:uid="{719CB2C3-BDCC-4ADC-8B89-E09BC9717646}"/>
    <hyperlink ref="AN21" r:id="rId262" display="https://finance.yahoo.com/quote/AAPL/options/?straddle=false&amp;strike=105&amp;type=all" xr:uid="{5C93647F-C8E8-4B6A-A027-B596ADD6CDA8}"/>
    <hyperlink ref="AL22" r:id="rId263" display="https://finance.yahoo.com/quote/AAPL250620C00110000/" xr:uid="{77EB374C-8C34-411A-8901-5AEF4F677775}"/>
    <hyperlink ref="AN22" r:id="rId264" display="https://finance.yahoo.com/quote/AAPL/options/?straddle=false&amp;strike=110&amp;type=all" xr:uid="{CD1FA3BC-CBA1-4E43-9EE8-1E7258841325}"/>
    <hyperlink ref="AL23" r:id="rId265" display="https://finance.yahoo.com/quote/AAPL250620C00115000/" xr:uid="{5D35E648-848E-443E-9E8D-15F6E2D2E3D0}"/>
    <hyperlink ref="AN23" r:id="rId266" display="https://finance.yahoo.com/quote/AAPL/options/?straddle=false&amp;strike=115&amp;type=all" xr:uid="{6E8176A0-8CE3-4A3E-BC17-77F5A35E59B4}"/>
    <hyperlink ref="AL24" r:id="rId267" display="https://finance.yahoo.com/quote/AAPL250620C00120000/" xr:uid="{9C23698D-CD60-49D6-BDEA-C1703E1EECB7}"/>
    <hyperlink ref="AN24" r:id="rId268" display="https://finance.yahoo.com/quote/AAPL/options/?straddle=false&amp;strike=120&amp;type=all" xr:uid="{5ACD750F-674D-453F-923A-FAD60E78F236}"/>
    <hyperlink ref="AL25" r:id="rId269" display="https://finance.yahoo.com/quote/AAPL250620C00125000/" xr:uid="{5A59A998-F7B2-469C-8AAE-81E1410F3F5B}"/>
    <hyperlink ref="AN25" r:id="rId270" display="https://finance.yahoo.com/quote/AAPL/options/?straddle=false&amp;strike=125&amp;type=all" xr:uid="{3DE41C9F-EE68-4316-86E8-A008F0387412}"/>
    <hyperlink ref="AL26" r:id="rId271" display="https://finance.yahoo.com/quote/AAPL250620C00130000/" xr:uid="{ECAE9EE5-7FD5-40E5-8E57-124FA0C98813}"/>
    <hyperlink ref="AN26" r:id="rId272" display="https://finance.yahoo.com/quote/AAPL/options/?straddle=false&amp;strike=130&amp;type=all" xr:uid="{1DA52B8C-69C6-411E-A40E-6885DE8FF10F}"/>
    <hyperlink ref="AL27" r:id="rId273" display="https://finance.yahoo.com/quote/AAPL250620C00135000/" xr:uid="{E2C65F64-462A-42BC-9AB6-601DC30A9AF2}"/>
    <hyperlink ref="AN27" r:id="rId274" display="https://finance.yahoo.com/quote/AAPL/options/?straddle=false&amp;strike=135&amp;type=all" xr:uid="{06924BEC-7C97-45B1-B641-EF52678A0230}"/>
    <hyperlink ref="AL28" r:id="rId275" display="https://finance.yahoo.com/quote/AAPL250620C00140000/" xr:uid="{25ABF2D7-8137-4058-B1EC-3D789BEAD85A}"/>
    <hyperlink ref="AN28" r:id="rId276" display="https://finance.yahoo.com/quote/AAPL/options/?straddle=false&amp;strike=140&amp;type=all" xr:uid="{1210F4E5-7500-4ABF-AFB6-324501B1C935}"/>
    <hyperlink ref="AL29" r:id="rId277" display="https://finance.yahoo.com/quote/AAPL250620C00145000/" xr:uid="{02FF2C8E-1E3E-4F30-B1B1-2D23F113518B}"/>
    <hyperlink ref="AN29" r:id="rId278" display="https://finance.yahoo.com/quote/AAPL/options/?straddle=false&amp;strike=145&amp;type=all" xr:uid="{4FD39695-D546-4CBA-96F6-D1E5CC606CB1}"/>
    <hyperlink ref="AL30" r:id="rId279" display="https://finance.yahoo.com/quote/AAPL250620C00150000/" xr:uid="{B39FF8B8-BD06-4467-BDA3-65403DD4C27B}"/>
    <hyperlink ref="AN30" r:id="rId280" display="https://finance.yahoo.com/quote/AAPL/options/?straddle=false&amp;strike=150&amp;type=all" xr:uid="{EDAB774B-F125-48D0-94BE-DE29C84694A0}"/>
    <hyperlink ref="AL31" r:id="rId281" display="https://finance.yahoo.com/quote/AAPL250620C00155000/" xr:uid="{7BDD02BF-8817-42A9-B69B-866673684BE7}"/>
    <hyperlink ref="AN31" r:id="rId282" display="https://finance.yahoo.com/quote/AAPL/options/?straddle=false&amp;strike=155&amp;type=all" xr:uid="{E3FE8DCE-DD7D-453D-B10C-08D95282F344}"/>
    <hyperlink ref="AL32" r:id="rId283" display="https://finance.yahoo.com/quote/AAPL250620C00160000/" xr:uid="{1EF3A860-6A09-46E3-AD8A-8FEABAEDD279}"/>
    <hyperlink ref="AN32" r:id="rId284" display="https://finance.yahoo.com/quote/AAPL/options/?straddle=false&amp;strike=160&amp;type=all" xr:uid="{E7AAC6DA-C929-4222-BEFF-773A241406AE}"/>
    <hyperlink ref="AL33" r:id="rId285" display="https://finance.yahoo.com/quote/AAPL250620C00165000/" xr:uid="{8EEB7C8B-31ED-47F2-94EA-B63A1E4D5758}"/>
    <hyperlink ref="AN33" r:id="rId286" display="https://finance.yahoo.com/quote/AAPL/options/?straddle=false&amp;strike=165&amp;type=all" xr:uid="{3C1A5539-AF61-4A73-B782-7628A2F584FD}"/>
    <hyperlink ref="AL34" r:id="rId287" display="https://finance.yahoo.com/quote/AAPL250620C00170000/" xr:uid="{557EF797-C658-41FC-8059-3F62F38933CB}"/>
    <hyperlink ref="AN34" r:id="rId288" display="https://finance.yahoo.com/quote/AAPL/options/?straddle=false&amp;strike=170&amp;type=all" xr:uid="{0DB74A81-5447-4AC5-8AFD-896F6B8EC6EA}"/>
    <hyperlink ref="AL35" r:id="rId289" display="https://finance.yahoo.com/quote/AAPL250620C00175000/" xr:uid="{7DE1681E-E008-43D8-8CC7-1B98CA4DE018}"/>
    <hyperlink ref="AN35" r:id="rId290" display="https://finance.yahoo.com/quote/AAPL/options/?straddle=false&amp;strike=175&amp;type=all" xr:uid="{F2FDFD9B-F877-4E63-BB38-D50736FCCFC0}"/>
    <hyperlink ref="AL36" r:id="rId291" display="https://finance.yahoo.com/quote/AAPL250620C00180000/" xr:uid="{A4740E8E-B9BE-446F-B14C-A46F139BBAAE}"/>
    <hyperlink ref="AN36" r:id="rId292" display="https://finance.yahoo.com/quote/AAPL/options/?straddle=false&amp;strike=180&amp;type=all" xr:uid="{E7C6E008-3D11-44BD-93C5-CB65E4941925}"/>
    <hyperlink ref="AL37" r:id="rId293" display="https://finance.yahoo.com/quote/AAPL250620C00185000/" xr:uid="{AC5EE0AF-B6DD-4B68-B0E5-22BF3CF5CADF}"/>
    <hyperlink ref="AN37" r:id="rId294" display="https://finance.yahoo.com/quote/AAPL/options/?straddle=false&amp;strike=185&amp;type=all" xr:uid="{8DDF0E57-2E86-455B-9F39-73C8EE7742B5}"/>
    <hyperlink ref="AL38" r:id="rId295" display="https://finance.yahoo.com/quote/AAPL250620C00190000/" xr:uid="{44AC80D3-5652-466B-A19A-BC4E062A4652}"/>
    <hyperlink ref="AN38" r:id="rId296" display="https://finance.yahoo.com/quote/AAPL/options/?straddle=false&amp;strike=190&amp;type=all" xr:uid="{352D2BD0-2E5E-4071-838D-1F7EC382CBAA}"/>
    <hyperlink ref="AL39" r:id="rId297" display="https://finance.yahoo.com/quote/AAPL250620C00195000/" xr:uid="{2F777EA4-3011-480B-8FEC-A6B885633702}"/>
    <hyperlink ref="AN39" r:id="rId298" display="https://finance.yahoo.com/quote/AAPL/options/?straddle=false&amp;strike=195&amp;type=all" xr:uid="{0DDB96D6-5C39-4873-A6C4-0A3C2A81584F}"/>
    <hyperlink ref="AL40" r:id="rId299" display="https://finance.yahoo.com/quote/AAPL250620C00200000/" xr:uid="{9339CA74-DCB0-4CF9-8476-A8F56FA7E382}"/>
    <hyperlink ref="AN40" r:id="rId300" display="https://finance.yahoo.com/quote/AAPL/options/?straddle=false&amp;strike=200&amp;type=all" xr:uid="{494952F5-E52A-4AE7-9BD0-0A12B3669749}"/>
    <hyperlink ref="AL41" r:id="rId301" display="https://finance.yahoo.com/quote/AAPL250620C00205000/" xr:uid="{BA02FEFE-D130-483B-8CAB-C70F6B16A281}"/>
    <hyperlink ref="AN41" r:id="rId302" display="https://finance.yahoo.com/quote/AAPL/options/?straddle=false&amp;strike=205&amp;type=all" xr:uid="{4EE49727-12A1-4C7E-B7E6-B41B7AE42B8D}"/>
    <hyperlink ref="AL42" r:id="rId303" display="https://finance.yahoo.com/quote/AAPL250620C00210000/" xr:uid="{CE870CE1-72B6-46C3-B966-643CE64D8817}"/>
    <hyperlink ref="AN42" r:id="rId304" display="https://finance.yahoo.com/quote/AAPL/options/?straddle=false&amp;strike=210&amp;type=all" xr:uid="{F66E4FFF-71CF-4FFB-8C2C-AD4D3123729D}"/>
    <hyperlink ref="AL43" r:id="rId305" display="https://finance.yahoo.com/quote/AAPL250620C00215000/" xr:uid="{921493F3-A2AB-42DD-895A-C8A75BCC374E}"/>
    <hyperlink ref="AN43" r:id="rId306" display="https://finance.yahoo.com/quote/AAPL/options/?straddle=false&amp;strike=215&amp;type=all" xr:uid="{F0E05988-4F1B-4FBF-8ED3-EACBBF88972F}"/>
    <hyperlink ref="AL44" r:id="rId307" display="https://finance.yahoo.com/quote/AAPL250620C00220000/" xr:uid="{8AF71767-631F-4870-8A92-3944E5FBFD20}"/>
    <hyperlink ref="AN44" r:id="rId308" display="https://finance.yahoo.com/quote/AAPL/options/?straddle=false&amp;strike=220&amp;type=all" xr:uid="{D94DA2DB-17B0-4790-9A75-E510521BA725}"/>
    <hyperlink ref="AL45" r:id="rId309" display="https://finance.yahoo.com/quote/AAPL250620C00225000/" xr:uid="{02D0601F-262C-49E5-AC6A-467FCCC67EAE}"/>
    <hyperlink ref="AN45" r:id="rId310" display="https://finance.yahoo.com/quote/AAPL/options/?straddle=false&amp;strike=225&amp;type=all" xr:uid="{73796918-3700-45E8-93A9-88662A0824CB}"/>
    <hyperlink ref="AL46" r:id="rId311" display="https://finance.yahoo.com/quote/AAPL250620C00230000/" xr:uid="{F9A55096-C279-4B12-9ADA-ECDB1205A7C0}"/>
    <hyperlink ref="AN46" r:id="rId312" display="https://finance.yahoo.com/quote/AAPL/options/?straddle=false&amp;strike=230&amp;type=all" xr:uid="{1AEF649E-91DD-45FC-9048-C86033C63BC5}"/>
    <hyperlink ref="AL47" r:id="rId313" display="https://finance.yahoo.com/quote/AAPL250620C00235000/" xr:uid="{E42AE0D7-6E50-4592-A672-296DCDC07A1E}"/>
    <hyperlink ref="AN47" r:id="rId314" display="https://finance.yahoo.com/quote/AAPL/options/?straddle=false&amp;strike=235&amp;type=all" xr:uid="{7049F5D0-EADC-47D5-B1BA-1EE6B307361B}"/>
    <hyperlink ref="AL48" r:id="rId315" display="https://finance.yahoo.com/quote/AAPL250620C00240000/" xr:uid="{301D15FD-9774-4CB9-9934-04B4A893E903}"/>
    <hyperlink ref="AN48" r:id="rId316" display="https://finance.yahoo.com/quote/AAPL/options/?straddle=false&amp;strike=240&amp;type=all" xr:uid="{FFF8ED11-4E97-428C-94D8-859D8293AE6A}"/>
    <hyperlink ref="AL49" r:id="rId317" display="https://finance.yahoo.com/quote/AAPL250620C00245000/" xr:uid="{C98E4E33-645B-4396-89A0-349BB0818B88}"/>
    <hyperlink ref="AN49" r:id="rId318" display="https://finance.yahoo.com/quote/AAPL/options/?straddle=false&amp;strike=245&amp;type=all" xr:uid="{8698E58D-C411-496D-AB76-F485823CD408}"/>
    <hyperlink ref="AL50" r:id="rId319" display="https://finance.yahoo.com/quote/AAPL250620C00250000/" xr:uid="{2A5292E4-9149-430E-A432-BAB0C58450D1}"/>
    <hyperlink ref="AN50" r:id="rId320" display="https://finance.yahoo.com/quote/AAPL/options/?straddle=false&amp;strike=250&amp;type=all" xr:uid="{E107C515-1E1E-4AA0-908B-4F1B004F3771}"/>
    <hyperlink ref="AL51" r:id="rId321" display="https://finance.yahoo.com/quote/AAPL250620C00260000/" xr:uid="{EBD8482D-405D-466E-9D5B-86660F5224D9}"/>
    <hyperlink ref="AN51" r:id="rId322" display="https://finance.yahoo.com/quote/AAPL/options/?straddle=false&amp;strike=260&amp;type=all" xr:uid="{8A07A159-86A7-41C2-AF9C-DBF69CFAF366}"/>
    <hyperlink ref="AL52" r:id="rId323" display="https://finance.yahoo.com/quote/AAPL250620C00270000/" xr:uid="{D4642B5D-19D6-4704-AF5C-BA8970A112FE}"/>
    <hyperlink ref="AN52" r:id="rId324" display="https://finance.yahoo.com/quote/AAPL/options/?straddle=false&amp;strike=270&amp;type=all" xr:uid="{E96C3798-23D0-474A-8F52-F3B55680E172}"/>
    <hyperlink ref="AL53" r:id="rId325" display="https://finance.yahoo.com/quote/AAPL250620C00280000/" xr:uid="{9ACE32F3-4E0D-4771-A62D-EAB6F9200811}"/>
    <hyperlink ref="AN53" r:id="rId326" display="https://finance.yahoo.com/quote/AAPL/options/?straddle=false&amp;strike=280&amp;type=all" xr:uid="{0C1889D0-E09E-4E5A-A92A-891A9BA33782}"/>
    <hyperlink ref="AL54" r:id="rId327" display="https://finance.yahoo.com/quote/AAPL250620C00290000/" xr:uid="{B8604C4D-116E-4267-8914-1B67888250D3}"/>
    <hyperlink ref="AN54" r:id="rId328" display="https://finance.yahoo.com/quote/AAPL/options/?straddle=false&amp;strike=290&amp;type=all" xr:uid="{35C701E9-FD04-497E-BC5A-F27B677729AF}"/>
    <hyperlink ref="AL55" r:id="rId329" display="https://finance.yahoo.com/quote/AAPL250620C00300000/" xr:uid="{0243ADE2-F4C0-42B9-9DF7-4DFD09ECCD56}"/>
    <hyperlink ref="AN55" r:id="rId330" display="https://finance.yahoo.com/quote/AAPL/options/?straddle=false&amp;strike=300&amp;type=all" xr:uid="{21F90BFF-B1A0-40BB-A1AD-BDE7ED43934E}"/>
    <hyperlink ref="AL56" r:id="rId331" display="https://finance.yahoo.com/quote/AAPL250620C00310000/" xr:uid="{3140E6A0-DF42-4490-919D-6CB641BE3BEC}"/>
    <hyperlink ref="AN56" r:id="rId332" display="https://finance.yahoo.com/quote/AAPL/options/?straddle=false&amp;strike=310&amp;type=all" xr:uid="{85862F12-B14F-4E1C-BC43-B78A751E1633}"/>
    <hyperlink ref="AL57" r:id="rId333" display="https://finance.yahoo.com/quote/AAPL250620C00320000/" xr:uid="{B83E5C2F-3ADE-4807-B1C1-404DC09909FB}"/>
    <hyperlink ref="AN57" r:id="rId334" display="https://finance.yahoo.com/quote/AAPL/options/?straddle=false&amp;strike=320&amp;type=all" xr:uid="{EFFAB462-69FF-4FF1-9668-E1DB970870EB}"/>
    <hyperlink ref="AL58" r:id="rId335" display="https://finance.yahoo.com/quote/AAPL250620C00330000/" xr:uid="{2DE169DA-72AB-4740-AC72-54C899546505}"/>
    <hyperlink ref="AN58" r:id="rId336" display="https://finance.yahoo.com/quote/AAPL/options/?straddle=false&amp;strike=330&amp;type=all" xr:uid="{29880EEA-E04F-45F3-8B1C-5F329F7F6356}"/>
    <hyperlink ref="AL59" r:id="rId337" display="https://finance.yahoo.com/quote/AAPL250620C00340000/" xr:uid="{635CB732-EA1D-4D8A-BEA8-7D264964BB10}"/>
    <hyperlink ref="AN59" r:id="rId338" display="https://finance.yahoo.com/quote/AAPL/options/?straddle=false&amp;strike=340&amp;type=all" xr:uid="{117F1625-BF79-4662-8C34-060B5B2B67AD}"/>
    <hyperlink ref="AL60" r:id="rId339" display="https://finance.yahoo.com/quote/AAPL250620C00350000/" xr:uid="{DFE290C2-CBF0-4999-B222-08C8DC35E9D2}"/>
    <hyperlink ref="AN60" r:id="rId340" display="https://finance.yahoo.com/quote/AAPL/options/?straddle=false&amp;strike=350&amp;type=all" xr:uid="{7C199087-C45A-4C02-8BF8-6BC0028461DB}"/>
    <hyperlink ref="AL64" r:id="rId341" display="https://finance.yahoo.com/quote/AAPL250620P00005000/" xr:uid="{847A10F1-7277-4F46-8295-FA3F6B4AE84C}"/>
    <hyperlink ref="AN64" r:id="rId342" display="https://finance.yahoo.com/quote/AAPL/options/?straddle=false&amp;strike=5&amp;type=all" xr:uid="{CB3E10C2-48A8-4EE0-9569-8953CB91D366}"/>
    <hyperlink ref="AL65" r:id="rId343" display="https://finance.yahoo.com/quote/AAPL250620P00010000/" xr:uid="{A6BCA413-DFA7-45B3-9566-3D025E79F073}"/>
    <hyperlink ref="AN65" r:id="rId344" display="https://finance.yahoo.com/quote/AAPL/options/?straddle=false&amp;strike=10&amp;type=all" xr:uid="{7F98CDB2-450E-4094-8843-3C126A710A85}"/>
    <hyperlink ref="AL66" r:id="rId345" display="https://finance.yahoo.com/quote/AAPL250620P00015000/" xr:uid="{9D7B5CC2-5840-49CB-8128-A29CE09C13B2}"/>
    <hyperlink ref="AN66" r:id="rId346" display="https://finance.yahoo.com/quote/AAPL/options/?straddle=false&amp;strike=15&amp;type=all" xr:uid="{847A47EE-F80A-48D4-8447-F17E20AA83E3}"/>
    <hyperlink ref="AL67" r:id="rId347" display="https://finance.yahoo.com/quote/AAPL250620P00020000/" xr:uid="{0184AA64-7608-47E0-B897-70C847561B69}"/>
    <hyperlink ref="AN67" r:id="rId348" display="https://finance.yahoo.com/quote/AAPL/options/?straddle=false&amp;strike=20&amp;type=all" xr:uid="{6165A119-0447-4F2C-88E6-22E74E9044EA}"/>
    <hyperlink ref="AL68" r:id="rId349" display="https://finance.yahoo.com/quote/AAPL250620P00025000/" xr:uid="{72B87D96-DC32-49D6-AC21-267A6A8D9D81}"/>
    <hyperlink ref="AN68" r:id="rId350" display="https://finance.yahoo.com/quote/AAPL/options/?straddle=false&amp;strike=25&amp;type=all" xr:uid="{D48A429C-48DA-4AE4-A6D1-330F95D0ADA7}"/>
    <hyperlink ref="AL69" r:id="rId351" display="https://finance.yahoo.com/quote/AAPL250620P00030000/" xr:uid="{75364332-2E57-4A80-B85C-87F8C7C6499D}"/>
    <hyperlink ref="AN69" r:id="rId352" display="https://finance.yahoo.com/quote/AAPL/options/?straddle=false&amp;strike=30&amp;type=all" xr:uid="{DD5FB16C-F15F-4502-A374-05AD13AD5564}"/>
    <hyperlink ref="AL70" r:id="rId353" display="https://finance.yahoo.com/quote/AAPL250620P00040000/" xr:uid="{077E8032-1B2D-440D-AB22-683CB80066F5}"/>
    <hyperlink ref="AN70" r:id="rId354" display="https://finance.yahoo.com/quote/AAPL/options/?straddle=false&amp;strike=40&amp;type=all" xr:uid="{00349068-E9F3-440A-ABE6-3DB41BE7EB31}"/>
    <hyperlink ref="AL71" r:id="rId355" display="https://finance.yahoo.com/quote/AAPL250620P00050000/" xr:uid="{DB36443C-2D48-421C-B781-7BB5930B3213}"/>
    <hyperlink ref="AN71" r:id="rId356" display="https://finance.yahoo.com/quote/AAPL/options/?straddle=false&amp;strike=50&amp;type=all" xr:uid="{A3CADE4A-1C42-4264-9A83-71D943474D69}"/>
    <hyperlink ref="AL72" r:id="rId357" display="https://finance.yahoo.com/quote/AAPL250620P00055000/" xr:uid="{257EF398-5B16-491B-B726-5E9B2A5EA4E2}"/>
    <hyperlink ref="AN72" r:id="rId358" display="https://finance.yahoo.com/quote/AAPL/options/?straddle=false&amp;strike=55&amp;type=all" xr:uid="{CBD291AE-A771-4A43-BF1F-9BDC6A302B5E}"/>
    <hyperlink ref="AL73" r:id="rId359" display="https://finance.yahoo.com/quote/AAPL250620P00060000/" xr:uid="{E8ACBB96-334D-40ED-9DC5-C6B761FC4DD9}"/>
    <hyperlink ref="AN73" r:id="rId360" display="https://finance.yahoo.com/quote/AAPL/options/?straddle=false&amp;strike=60&amp;type=all" xr:uid="{26D41004-59A0-4161-8590-E56BA23F14D6}"/>
    <hyperlink ref="AL74" r:id="rId361" display="https://finance.yahoo.com/quote/AAPL250620P00065000/" xr:uid="{1D4F8203-0065-43A7-94ED-16957A35F99F}"/>
    <hyperlink ref="AN74" r:id="rId362" display="https://finance.yahoo.com/quote/AAPL/options/?straddle=false&amp;strike=65&amp;type=all" xr:uid="{BDF6C9FB-2E01-4AFF-8982-B71FBE9CE868}"/>
    <hyperlink ref="AL75" r:id="rId363" display="https://finance.yahoo.com/quote/AAPL250620P00070000/" xr:uid="{E68FE4E4-C165-44A1-9360-0067B1595D28}"/>
    <hyperlink ref="AN75" r:id="rId364" display="https://finance.yahoo.com/quote/AAPL/options/?straddle=false&amp;strike=70&amp;type=all" xr:uid="{3D881CED-D2DC-49D6-92EF-8D8A9E414679}"/>
    <hyperlink ref="AL76" r:id="rId365" display="https://finance.yahoo.com/quote/AAPL250620P00075000/" xr:uid="{6C897E6D-44B4-46FA-88E1-FD73D3918FDA}"/>
    <hyperlink ref="AN76" r:id="rId366" display="https://finance.yahoo.com/quote/AAPL/options/?straddle=false&amp;strike=75&amp;type=all" xr:uid="{2C02089B-55ED-4A27-B979-C01E61F54919}"/>
    <hyperlink ref="AL77" r:id="rId367" display="https://finance.yahoo.com/quote/AAPL250620P00080000/" xr:uid="{53861D05-4F62-4CFE-93B7-96994BB0FCD3}"/>
    <hyperlink ref="AN77" r:id="rId368" display="https://finance.yahoo.com/quote/AAPL/options/?straddle=false&amp;strike=80&amp;type=all" xr:uid="{4DD43F08-BADF-49CA-9BD2-A14A5BDDDA42}"/>
    <hyperlink ref="AL78" r:id="rId369" display="https://finance.yahoo.com/quote/AAPL250620P00085000/" xr:uid="{8C4CDE68-E289-4842-B778-D1ABBA087D10}"/>
    <hyperlink ref="AN78" r:id="rId370" display="https://finance.yahoo.com/quote/AAPL/options/?straddle=false&amp;strike=85&amp;type=all" xr:uid="{E2AA69B2-169F-4F9F-95D1-3DBED29C6683}"/>
    <hyperlink ref="AL79" r:id="rId371" display="https://finance.yahoo.com/quote/AAPL250620P00090000/" xr:uid="{8DE1653C-BCBF-4505-AE0F-D191144E4B7F}"/>
    <hyperlink ref="AN79" r:id="rId372" display="https://finance.yahoo.com/quote/AAPL/options/?straddle=false&amp;strike=90&amp;type=all" xr:uid="{AA8ADF8F-B681-4D16-AF85-1D800204D7D8}"/>
    <hyperlink ref="AL80" r:id="rId373" display="https://finance.yahoo.com/quote/AAPL250620P00095000/" xr:uid="{C3AD0E61-D6EA-4A44-B907-553BDB72BFD9}"/>
    <hyperlink ref="AN80" r:id="rId374" display="https://finance.yahoo.com/quote/AAPL/options/?straddle=false&amp;strike=95&amp;type=all" xr:uid="{AC589DFB-95E5-4C74-A25B-BD1DE979C561}"/>
    <hyperlink ref="AL81" r:id="rId375" display="https://finance.yahoo.com/quote/AAPL250620P00100000/" xr:uid="{FDB45606-2693-40B7-A102-B91037291D30}"/>
    <hyperlink ref="AN81" r:id="rId376" display="https://finance.yahoo.com/quote/AAPL/options/?straddle=false&amp;strike=100&amp;type=all" xr:uid="{3B1651B5-8290-4F3B-B4D4-65D93D987AB4}"/>
    <hyperlink ref="AL82" r:id="rId377" display="https://finance.yahoo.com/quote/AAPL250620P00105000/" xr:uid="{97FF19FA-F082-4483-BDCD-64A3C4AADEA4}"/>
    <hyperlink ref="AN82" r:id="rId378" display="https://finance.yahoo.com/quote/AAPL/options/?straddle=false&amp;strike=105&amp;type=all" xr:uid="{3CB378D0-2041-43C4-A4E9-A11D531E3E17}"/>
    <hyperlink ref="AL83" r:id="rId379" display="https://finance.yahoo.com/quote/AAPL250620P00110000/" xr:uid="{69D15276-EAEE-4937-BDF1-78B9160B1D3E}"/>
    <hyperlink ref="AN83" r:id="rId380" display="https://finance.yahoo.com/quote/AAPL/options/?straddle=false&amp;strike=110&amp;type=all" xr:uid="{B3A8F3F2-2670-42EE-8E82-FF113DBD7C87}"/>
    <hyperlink ref="AL84" r:id="rId381" display="https://finance.yahoo.com/quote/AAPL250620P00115000/" xr:uid="{33E2658C-5220-47E9-B171-40F4816875A1}"/>
    <hyperlink ref="AN84" r:id="rId382" display="https://finance.yahoo.com/quote/AAPL/options/?straddle=false&amp;strike=115&amp;type=all" xr:uid="{C59CCDEA-CC55-48F3-9E51-D7A144FB7761}"/>
    <hyperlink ref="AL85" r:id="rId383" display="https://finance.yahoo.com/quote/AAPL250620P00120000/" xr:uid="{0560D04E-236E-4FA0-9552-5A3C9500793E}"/>
    <hyperlink ref="AN85" r:id="rId384" display="https://finance.yahoo.com/quote/AAPL/options/?straddle=false&amp;strike=120&amp;type=all" xr:uid="{79C0C067-AD9A-4F8F-B52A-462D628A6F47}"/>
    <hyperlink ref="AL86" r:id="rId385" display="https://finance.yahoo.com/quote/AAPL250620P00125000/" xr:uid="{842AE3EB-8517-4193-B24E-3A9F2E8E3F28}"/>
    <hyperlink ref="AN86" r:id="rId386" display="https://finance.yahoo.com/quote/AAPL/options/?straddle=false&amp;strike=125&amp;type=all" xr:uid="{A6350CD9-E6E5-4C5A-A156-F5978A32A917}"/>
    <hyperlink ref="AL87" r:id="rId387" display="https://finance.yahoo.com/quote/AAPL250620P00130000/" xr:uid="{2F906E52-594C-4EFA-993A-9820C236734E}"/>
    <hyperlink ref="AN87" r:id="rId388" display="https://finance.yahoo.com/quote/AAPL/options/?straddle=false&amp;strike=130&amp;type=all" xr:uid="{FD7BEC30-202E-4C64-9B1A-97824F8D0013}"/>
    <hyperlink ref="AL88" r:id="rId389" display="https://finance.yahoo.com/quote/AAPL250620P00135000/" xr:uid="{D4816AF6-03E4-4443-B8FA-D8E9729008B8}"/>
    <hyperlink ref="AN88" r:id="rId390" display="https://finance.yahoo.com/quote/AAPL/options/?straddle=false&amp;strike=135&amp;type=all" xr:uid="{AA67F80D-3210-40FA-B05E-2D396C286FA1}"/>
    <hyperlink ref="AL89" r:id="rId391" display="https://finance.yahoo.com/quote/AAPL250620P00140000/" xr:uid="{8F58020F-D120-47B0-AE55-6A6477694CBA}"/>
    <hyperlink ref="AN89" r:id="rId392" display="https://finance.yahoo.com/quote/AAPL/options/?straddle=false&amp;strike=140&amp;type=all" xr:uid="{BC3C4E49-DF96-4210-BD72-D4D4F26AA0A9}"/>
    <hyperlink ref="AL90" r:id="rId393" display="https://finance.yahoo.com/quote/AAPL250620P00145000/" xr:uid="{B2AD6662-2265-4CA0-8E45-73D8834ECD6A}"/>
    <hyperlink ref="AN90" r:id="rId394" display="https://finance.yahoo.com/quote/AAPL/options/?straddle=false&amp;strike=145&amp;type=all" xr:uid="{8A205FBE-C60F-4BCA-A8E7-387848A667D5}"/>
    <hyperlink ref="AL91" r:id="rId395" display="https://finance.yahoo.com/quote/AAPL250620P00150000/" xr:uid="{C460DCA1-7972-4C59-BC3F-0B3ED7776231}"/>
    <hyperlink ref="AN91" r:id="rId396" display="https://finance.yahoo.com/quote/AAPL/options/?straddle=false&amp;strike=150&amp;type=all" xr:uid="{A61643FD-A6B7-420D-A06C-BCB90549B56E}"/>
    <hyperlink ref="AL92" r:id="rId397" display="https://finance.yahoo.com/quote/AAPL250620P00155000/" xr:uid="{D6960508-36CA-4052-B5BD-B82AADC73EE5}"/>
    <hyperlink ref="AN92" r:id="rId398" display="https://finance.yahoo.com/quote/AAPL/options/?straddle=false&amp;strike=155&amp;type=all" xr:uid="{F16FAE43-BF32-4512-8794-56CE9549B63E}"/>
    <hyperlink ref="AL93" r:id="rId399" display="https://finance.yahoo.com/quote/AAPL250620P00160000/" xr:uid="{163C98DA-FA7C-41B3-9154-56C1004C616C}"/>
    <hyperlink ref="AN93" r:id="rId400" display="https://finance.yahoo.com/quote/AAPL/options/?straddle=false&amp;strike=160&amp;type=all" xr:uid="{69C176C4-3587-436A-A99F-FE43B91AA803}"/>
    <hyperlink ref="AL94" r:id="rId401" display="https://finance.yahoo.com/quote/AAPL250620P00165000/" xr:uid="{6ECA596E-DCBC-4B87-BB04-7A7744273BC3}"/>
    <hyperlink ref="AN94" r:id="rId402" display="https://finance.yahoo.com/quote/AAPL/options/?straddle=false&amp;strike=165&amp;type=all" xr:uid="{2492346A-7A02-46D3-AFCB-34C7F0C196DA}"/>
    <hyperlink ref="AL95" r:id="rId403" display="https://finance.yahoo.com/quote/AAPL250620P00170000/" xr:uid="{8ABC846E-B6C1-4587-BEE1-22F907ABF477}"/>
    <hyperlink ref="AN95" r:id="rId404" display="https://finance.yahoo.com/quote/AAPL/options/?straddle=false&amp;strike=170&amp;type=all" xr:uid="{E963BC58-6593-4412-BDD4-F24374943D40}"/>
    <hyperlink ref="AL96" r:id="rId405" display="https://finance.yahoo.com/quote/AAPL250620P00175000/" xr:uid="{84072175-B9FE-4CBF-AE9F-15AAE5C7C9AE}"/>
    <hyperlink ref="AN96" r:id="rId406" display="https://finance.yahoo.com/quote/AAPL/options/?straddle=false&amp;strike=175&amp;type=all" xr:uid="{53667E43-807D-40AD-A464-F7F63C473CC4}"/>
    <hyperlink ref="AL97" r:id="rId407" display="https://finance.yahoo.com/quote/AAPL250620P00180000/" xr:uid="{31B36067-0187-448D-81CE-FA737E89277A}"/>
    <hyperlink ref="AN97" r:id="rId408" display="https://finance.yahoo.com/quote/AAPL/options/?straddle=false&amp;strike=180&amp;type=all" xr:uid="{05965008-FEC3-4D31-8702-C3BED1AB504E}"/>
    <hyperlink ref="AL98" r:id="rId409" display="https://finance.yahoo.com/quote/AAPL250620P00185000/" xr:uid="{6D555597-B0FC-464A-96BE-0702B0D47353}"/>
    <hyperlink ref="AN98" r:id="rId410" display="https://finance.yahoo.com/quote/AAPL/options/?straddle=false&amp;strike=185&amp;type=all" xr:uid="{9D15F42D-2C4F-4C93-9672-E9C18643032A}"/>
    <hyperlink ref="AL99" r:id="rId411" display="https://finance.yahoo.com/quote/AAPL250620P00190000/" xr:uid="{B181B8FA-58B4-4A35-8A10-004C61307437}"/>
    <hyperlink ref="AN99" r:id="rId412" display="https://finance.yahoo.com/quote/AAPL/options/?straddle=false&amp;strike=190&amp;type=all" xr:uid="{A02BCBAA-9EF1-4069-9D72-413B3641ACDD}"/>
    <hyperlink ref="AL100" r:id="rId413" display="https://finance.yahoo.com/quote/AAPL250620P00195000/" xr:uid="{D71BB837-E53F-4B46-A3CF-292E7CE5E806}"/>
    <hyperlink ref="AN100" r:id="rId414" display="https://finance.yahoo.com/quote/AAPL/options/?straddle=false&amp;strike=195&amp;type=all" xr:uid="{0BD4CD92-ACBC-4EFB-8D98-3BF2D91FF46A}"/>
    <hyperlink ref="AL101" r:id="rId415" display="https://finance.yahoo.com/quote/AAPL250620P00200000/" xr:uid="{544D891D-FCEF-4093-9A0D-D183BB02A9A7}"/>
    <hyperlink ref="AN101" r:id="rId416" display="https://finance.yahoo.com/quote/AAPL/options/?straddle=false&amp;strike=200&amp;type=all" xr:uid="{A7224B70-89F4-4C73-A071-6878E338EE15}"/>
    <hyperlink ref="AL102" r:id="rId417" display="https://finance.yahoo.com/quote/AAPL250620P00205000/" xr:uid="{55B2DCC5-83CA-4075-AB12-4EFDF6C1DA9F}"/>
    <hyperlink ref="AN102" r:id="rId418" display="https://finance.yahoo.com/quote/AAPL/options/?straddle=false&amp;strike=205&amp;type=all" xr:uid="{83A48CAC-DB6E-4E34-A1CA-A7058CA427EC}"/>
    <hyperlink ref="AL103" r:id="rId419" display="https://finance.yahoo.com/quote/AAPL250620P00210000/" xr:uid="{613A4B1B-4548-437A-B47A-30D4743ECC0E}"/>
    <hyperlink ref="AN103" r:id="rId420" display="https://finance.yahoo.com/quote/AAPL/options/?straddle=false&amp;strike=210&amp;type=all" xr:uid="{0B17B706-C80B-48DA-9516-1AE2815F5688}"/>
    <hyperlink ref="AL104" r:id="rId421" display="https://finance.yahoo.com/quote/AAPL250620P00215000/" xr:uid="{40F1B2B0-EF62-47AE-9C92-6F047535BE12}"/>
    <hyperlink ref="AN104" r:id="rId422" display="https://finance.yahoo.com/quote/AAPL/options/?straddle=false&amp;strike=215&amp;type=all" xr:uid="{DCE96C15-772C-4A66-8BC0-56D6EB6EB7E0}"/>
    <hyperlink ref="AL105" r:id="rId423" display="https://finance.yahoo.com/quote/AAPL250620P00220000/" xr:uid="{75300DFD-2366-49B4-ABDA-DCB676072277}"/>
    <hyperlink ref="AN105" r:id="rId424" display="https://finance.yahoo.com/quote/AAPL/options/?straddle=false&amp;strike=220&amp;type=all" xr:uid="{D55C7E2B-33E7-4C74-A5F0-C64D8E378C93}"/>
    <hyperlink ref="AL106" r:id="rId425" display="https://finance.yahoo.com/quote/AAPL250620P00225000/" xr:uid="{762EF370-2024-4671-B201-0DB534681300}"/>
    <hyperlink ref="AN106" r:id="rId426" display="https://finance.yahoo.com/quote/AAPL/options/?straddle=false&amp;strike=225&amp;type=all" xr:uid="{2C06187E-F930-4CCF-A858-4CF5D0E1580B}"/>
    <hyperlink ref="N7" r:id="rId427" display="https://finance.yahoo.com/quote/AAPL250117C00005000/" xr:uid="{E88B4575-21F4-4EE5-B578-84709F500D83}"/>
    <hyperlink ref="P7" r:id="rId428" display="https://finance.yahoo.com/quote/AAPL/options/?straddle=false&amp;strike=5&amp;type=all" xr:uid="{CCD285A9-0B4B-411A-8AEA-1374C856E67D}"/>
    <hyperlink ref="N8" r:id="rId429" display="https://finance.yahoo.com/quote/AAPL250117C00010000/" xr:uid="{35638F60-3517-4356-B593-CE7FF66CEB64}"/>
    <hyperlink ref="P8" r:id="rId430" display="https://finance.yahoo.com/quote/AAPL/options/?straddle=false&amp;strike=10&amp;type=all" xr:uid="{12E7D845-A5C4-42B9-8B3E-675F697202DF}"/>
    <hyperlink ref="N9" r:id="rId431" display="https://finance.yahoo.com/quote/AAPL250117C00015000/" xr:uid="{E6B00B27-FE96-4DD8-AA00-E51A0FF0B7A8}"/>
    <hyperlink ref="P9" r:id="rId432" display="https://finance.yahoo.com/quote/AAPL/options/?straddle=false&amp;strike=15&amp;type=all" xr:uid="{D3822624-BB66-4A8E-80AA-00A663F2CB67}"/>
    <hyperlink ref="N10" r:id="rId433" display="https://finance.yahoo.com/quote/AAPL250117C00020000/" xr:uid="{D6913C4E-60AD-4D53-B902-0DFE0BFE0A11}"/>
    <hyperlink ref="P10" r:id="rId434" display="https://finance.yahoo.com/quote/AAPL/options/?straddle=false&amp;strike=20&amp;type=all" xr:uid="{3DFC2301-7772-4239-B6EF-9AB85CAF2529}"/>
    <hyperlink ref="N11" r:id="rId435" display="https://finance.yahoo.com/quote/AAPL250117C00025000/" xr:uid="{75977ABB-884B-4389-B52E-32B7B5DCDBA1}"/>
    <hyperlink ref="P11" r:id="rId436" display="https://finance.yahoo.com/quote/AAPL/options/?straddle=false&amp;strike=25&amp;type=all" xr:uid="{C99432A0-371C-4B98-915B-EB8F07A63E0B}"/>
    <hyperlink ref="N12" r:id="rId437" display="https://finance.yahoo.com/quote/AAPL250117C00030000/" xr:uid="{B2FA732F-4D0F-418C-961A-62211DF86143}"/>
    <hyperlink ref="P12" r:id="rId438" display="https://finance.yahoo.com/quote/AAPL/options/?straddle=false&amp;strike=30&amp;type=all" xr:uid="{4AC87E29-D88E-48E2-834E-830A057E9D85}"/>
    <hyperlink ref="N13" r:id="rId439" display="https://finance.yahoo.com/quote/AAPL250117C00035000/" xr:uid="{2B418C9B-2284-4A73-A7EE-6987AD39F264}"/>
    <hyperlink ref="P13" r:id="rId440" display="https://finance.yahoo.com/quote/AAPL/options/?straddle=false&amp;strike=35&amp;type=all" xr:uid="{97544B42-59A4-45F1-B966-35FB5A68A2C3}"/>
    <hyperlink ref="N14" r:id="rId441" display="https://finance.yahoo.com/quote/AAPL250117C00040000/" xr:uid="{5BB39381-48DA-430E-A49A-9F18916BAAD6}"/>
    <hyperlink ref="P14" r:id="rId442" display="https://finance.yahoo.com/quote/AAPL/options/?straddle=false&amp;strike=40&amp;type=all" xr:uid="{32B40E6A-C11B-47A2-A016-34B8E24641C8}"/>
    <hyperlink ref="N15" r:id="rId443" display="https://finance.yahoo.com/quote/AAPL250117C00045000/" xr:uid="{D6E36ACA-677F-482A-B1BE-D43BF7AF17CC}"/>
    <hyperlink ref="P15" r:id="rId444" display="https://finance.yahoo.com/quote/AAPL/options/?straddle=false&amp;strike=45&amp;type=all" xr:uid="{24F54C7D-BF6C-4745-9A00-F011964051CE}"/>
    <hyperlink ref="N16" r:id="rId445" display="https://finance.yahoo.com/quote/AAPL250117C00050000/" xr:uid="{9C59439C-EDA6-4E0A-801C-82987AAFAACA}"/>
    <hyperlink ref="P16" r:id="rId446" display="https://finance.yahoo.com/quote/AAPL/options/?straddle=false&amp;strike=50&amp;type=all" xr:uid="{A5BBC499-7FC8-4CE3-A7B4-C73D982757DE}"/>
    <hyperlink ref="N17" r:id="rId447" display="https://finance.yahoo.com/quote/AAPL250117C00055000/" xr:uid="{6C51641C-A745-4981-8AB7-3A58356A9897}"/>
    <hyperlink ref="P17" r:id="rId448" display="https://finance.yahoo.com/quote/AAPL/options/?straddle=false&amp;strike=55&amp;type=all" xr:uid="{64D212F4-0B0E-4DC0-84AA-CF49C4FE7055}"/>
    <hyperlink ref="N18" r:id="rId449" display="https://finance.yahoo.com/quote/AAPL250117C00060000/" xr:uid="{4E74DA08-849B-4362-9618-F1F4DDD4E7F3}"/>
    <hyperlink ref="P18" r:id="rId450" display="https://finance.yahoo.com/quote/AAPL/options/?straddle=false&amp;strike=60&amp;type=all" xr:uid="{4E4BEDA8-72CE-436B-9647-2B71DEB300CD}"/>
    <hyperlink ref="N19" r:id="rId451" display="https://finance.yahoo.com/quote/AAPL250117C00065000/" xr:uid="{2448C9E6-4BD5-4D93-9A39-59DB9DE3A7E2}"/>
    <hyperlink ref="P19" r:id="rId452" display="https://finance.yahoo.com/quote/AAPL/options/?straddle=false&amp;strike=65&amp;type=all" xr:uid="{67C32E1D-DC3B-4312-9AED-E1B054AEE1A8}"/>
    <hyperlink ref="N20" r:id="rId453" display="https://finance.yahoo.com/quote/AAPL250117C00070000/" xr:uid="{402C80A8-A3CF-4CFE-801B-EAD3F4D05820}"/>
    <hyperlink ref="P20" r:id="rId454" display="https://finance.yahoo.com/quote/AAPL/options/?straddle=false&amp;strike=70&amp;type=all" xr:uid="{5C7C8492-A34A-4100-8520-3CAB7FC8D40A}"/>
    <hyperlink ref="N21" r:id="rId455" display="https://finance.yahoo.com/quote/AAPL250117C00075000/" xr:uid="{0502CECD-BB5B-4490-B465-A6F5D7264A41}"/>
    <hyperlink ref="P21" r:id="rId456" display="https://finance.yahoo.com/quote/AAPL/options/?straddle=false&amp;strike=75&amp;type=all" xr:uid="{849E6AC8-0BDA-4325-939E-22A661E92D4A}"/>
    <hyperlink ref="N22" r:id="rId457" display="https://finance.yahoo.com/quote/AAPL250117C00080000/" xr:uid="{324C05F3-7747-4E6A-B46F-45EEBD60E45E}"/>
    <hyperlink ref="P22" r:id="rId458" display="https://finance.yahoo.com/quote/AAPL/options/?straddle=false&amp;strike=80&amp;type=all" xr:uid="{1F5C8154-D3B6-4FD8-827C-972401E4BCF8}"/>
    <hyperlink ref="N23" r:id="rId459" display="https://finance.yahoo.com/quote/AAPL250117C00085000/" xr:uid="{D32FF6CA-DE60-4516-BF00-1DA8CA9AB81A}"/>
    <hyperlink ref="P23" r:id="rId460" display="https://finance.yahoo.com/quote/AAPL/options/?straddle=false&amp;strike=85&amp;type=all" xr:uid="{7B540572-4137-4068-812C-7A785F6DA4C8}"/>
    <hyperlink ref="N24" r:id="rId461" display="https://finance.yahoo.com/quote/AAPL250117C00090000/" xr:uid="{C9B43068-C039-480C-8450-DD4101C3E594}"/>
    <hyperlink ref="P24" r:id="rId462" display="https://finance.yahoo.com/quote/AAPL/options/?straddle=false&amp;strike=90&amp;type=all" xr:uid="{C0B092F0-E114-4244-8E81-F487D958CC0D}"/>
    <hyperlink ref="N25" r:id="rId463" display="https://finance.yahoo.com/quote/AAPL250117C00095000/" xr:uid="{DE3EFB23-A078-4C7C-B059-8863D8C55F38}"/>
    <hyperlink ref="P25" r:id="rId464" display="https://finance.yahoo.com/quote/AAPL/options/?straddle=false&amp;strike=95&amp;type=all" xr:uid="{C8F06B66-8872-4FCD-A0B5-551559157AB0}"/>
    <hyperlink ref="N26" r:id="rId465" display="https://finance.yahoo.com/quote/AAPL250117C00100000/" xr:uid="{3B8C2F94-A016-4E45-B406-02D5EB93367B}"/>
    <hyperlink ref="P26" r:id="rId466" display="https://finance.yahoo.com/quote/AAPL/options/?straddle=false&amp;strike=100&amp;type=all" xr:uid="{C262054D-351D-430C-9279-87F3023EC93E}"/>
    <hyperlink ref="N27" r:id="rId467" display="https://finance.yahoo.com/quote/AAPL250117C00105000/" xr:uid="{541A45BB-5C9D-48AD-B0C2-6E3E05BB9C74}"/>
    <hyperlink ref="P27" r:id="rId468" display="https://finance.yahoo.com/quote/AAPL/options/?straddle=false&amp;strike=105&amp;type=all" xr:uid="{B4B35693-A19C-40C6-87AA-649810C7FB1E}"/>
    <hyperlink ref="N28" r:id="rId469" display="https://finance.yahoo.com/quote/AAPL250117C00110000/" xr:uid="{3158E69A-88A3-4769-BB58-458DB3D2D14F}"/>
    <hyperlink ref="P28" r:id="rId470" display="https://finance.yahoo.com/quote/AAPL/options/?straddle=false&amp;strike=110&amp;type=all" xr:uid="{E05FBEB3-BF42-4F18-BA7E-4AFB2AE5B81A}"/>
    <hyperlink ref="N29" r:id="rId471" display="https://finance.yahoo.com/quote/AAPL250117C00115000/" xr:uid="{593608E9-AFC2-4D67-97A1-3FBA65B225A6}"/>
    <hyperlink ref="P29" r:id="rId472" display="https://finance.yahoo.com/quote/AAPL/options/?straddle=false&amp;strike=115&amp;type=all" xr:uid="{67BC80AE-F24A-434D-A69A-337022685A5C}"/>
    <hyperlink ref="N30" r:id="rId473" display="https://finance.yahoo.com/quote/AAPL250117C00120000/" xr:uid="{45FACEA7-0E1D-45C0-A567-C3BCFD593BA3}"/>
    <hyperlink ref="P30" r:id="rId474" display="https://finance.yahoo.com/quote/AAPL/options/?straddle=false&amp;strike=120&amp;type=all" xr:uid="{94C6C7B9-D52F-41E6-8DA5-7C78D6C097E7}"/>
    <hyperlink ref="N31" r:id="rId475" display="https://finance.yahoo.com/quote/AAPL250117C00125000/" xr:uid="{A53337F9-0762-449B-9336-D208EE2435A5}"/>
    <hyperlink ref="P31" r:id="rId476" display="https://finance.yahoo.com/quote/AAPL/options/?straddle=false&amp;strike=125&amp;type=all" xr:uid="{E6708607-4144-4C1B-823E-E0D62FA6C538}"/>
    <hyperlink ref="N32" r:id="rId477" display="https://finance.yahoo.com/quote/AAPL250117C00130000/" xr:uid="{55B4404F-21C5-48CC-BC85-8D1A83C6077F}"/>
    <hyperlink ref="P32" r:id="rId478" display="https://finance.yahoo.com/quote/AAPL/options/?straddle=false&amp;strike=130&amp;type=all" xr:uid="{F5CC026B-4938-4D3D-B3A6-52FD374264A9}"/>
    <hyperlink ref="N33" r:id="rId479" display="https://finance.yahoo.com/quote/AAPL250117C00135000/" xr:uid="{B181D79D-D217-4160-A0EC-D9960D7B6619}"/>
    <hyperlink ref="P33" r:id="rId480" display="https://finance.yahoo.com/quote/AAPL/options/?straddle=false&amp;strike=135&amp;type=all" xr:uid="{4E6CB2C7-81FD-42C0-8C35-F23C9B101BB0}"/>
    <hyperlink ref="N34" r:id="rId481" display="https://finance.yahoo.com/quote/AAPL250117C00140000/" xr:uid="{88017BBC-C2F7-40DC-9E94-726EC83E4EDC}"/>
    <hyperlink ref="P34" r:id="rId482" display="https://finance.yahoo.com/quote/AAPL/options/?straddle=false&amp;strike=140&amp;type=all" xr:uid="{5A5AB0AF-0BC6-4B56-BBDF-57240337FC61}"/>
    <hyperlink ref="N35" r:id="rId483" display="https://finance.yahoo.com/quote/AAPL250117C00145000/" xr:uid="{43B0C456-4E30-44EA-A3BE-24B017EC61C0}"/>
    <hyperlink ref="P35" r:id="rId484" display="https://finance.yahoo.com/quote/AAPL/options/?straddle=false&amp;strike=145&amp;type=all" xr:uid="{011CD5BE-7790-4F7E-98E0-A8CE3C2DECAC}"/>
    <hyperlink ref="N36" r:id="rId485" display="https://finance.yahoo.com/quote/AAPL250117C00150000/" xr:uid="{53D6595C-56D9-4D08-91E2-6B2FD856194F}"/>
    <hyperlink ref="P36" r:id="rId486" display="https://finance.yahoo.com/quote/AAPL/options/?straddle=false&amp;strike=150&amp;type=all" xr:uid="{227650EA-0752-47F6-87AD-FB5623C8080B}"/>
    <hyperlink ref="N37" r:id="rId487" display="https://finance.yahoo.com/quote/AAPL250117C00155000/" xr:uid="{C9A37B11-49BC-4DE6-8C66-53A508D115C6}"/>
    <hyperlink ref="P37" r:id="rId488" display="https://finance.yahoo.com/quote/AAPL/options/?straddle=false&amp;strike=155&amp;type=all" xr:uid="{9CCEB3C4-B76D-4951-A46B-7AA622B95326}"/>
    <hyperlink ref="N38" r:id="rId489" display="https://finance.yahoo.com/quote/AAPL250117C00160000/" xr:uid="{B7B2BD40-9AEA-481D-84CA-26407ADE3D54}"/>
    <hyperlink ref="P38" r:id="rId490" display="https://finance.yahoo.com/quote/AAPL/options/?straddle=false&amp;strike=160&amp;type=all" xr:uid="{884B37B2-90C7-4311-8005-EACBCC7C21C1}"/>
    <hyperlink ref="N39" r:id="rId491" display="https://finance.yahoo.com/quote/AAPL250117C00165000/" xr:uid="{09A06C43-34EC-4741-8124-9C37EE1EA5B8}"/>
    <hyperlink ref="P39" r:id="rId492" display="https://finance.yahoo.com/quote/AAPL/options/?straddle=false&amp;strike=165&amp;type=all" xr:uid="{546CAF2C-8653-4816-9C68-F7BFA4F82C3C}"/>
    <hyperlink ref="N40" r:id="rId493" display="https://finance.yahoo.com/quote/AAPL250117C00170000/" xr:uid="{35687C4D-E4E7-4D2E-928D-E34F956BC144}"/>
    <hyperlink ref="P40" r:id="rId494" display="https://finance.yahoo.com/quote/AAPL/options/?straddle=false&amp;strike=170&amp;type=all" xr:uid="{2F213124-1524-41E6-9B0F-3F75C2EFB4B0}"/>
    <hyperlink ref="N41" r:id="rId495" display="https://finance.yahoo.com/quote/AAPL250117C00175000/" xr:uid="{982961ED-A1FA-47D5-B22B-5D58EC4F3820}"/>
    <hyperlink ref="P41" r:id="rId496" display="https://finance.yahoo.com/quote/AAPL/options/?straddle=false&amp;strike=175&amp;type=all" xr:uid="{626BB211-E448-451F-910B-D4EB523E8508}"/>
    <hyperlink ref="N42" r:id="rId497" display="https://finance.yahoo.com/quote/AAPL250117C00180000/" xr:uid="{8B335904-EF99-4DFF-B054-94044F8857BD}"/>
    <hyperlink ref="P42" r:id="rId498" display="https://finance.yahoo.com/quote/AAPL/options/?straddle=false&amp;strike=180&amp;type=all" xr:uid="{33A22761-16F3-4D47-A17F-829B6D5C381C}"/>
    <hyperlink ref="N43" r:id="rId499" display="https://finance.yahoo.com/quote/AAPL250117C00185000/" xr:uid="{AB7AB49F-7029-469C-89E7-C2DBC038C591}"/>
    <hyperlink ref="P43" r:id="rId500" display="https://finance.yahoo.com/quote/AAPL/options/?straddle=false&amp;strike=185&amp;type=all" xr:uid="{164B053E-DD0D-43B3-91CE-69D1B75DEC8A}"/>
    <hyperlink ref="N44" r:id="rId501" display="https://finance.yahoo.com/quote/AAPL250117C00190000/" xr:uid="{6BEFF056-9F1A-46CC-9B84-A614D49C4B72}"/>
    <hyperlink ref="P44" r:id="rId502" display="https://finance.yahoo.com/quote/AAPL/options/?straddle=false&amp;strike=190&amp;type=all" xr:uid="{A752B146-8343-4F70-B9E0-0867A0F862AB}"/>
    <hyperlink ref="N45" r:id="rId503" display="https://finance.yahoo.com/quote/AAPL250117C00195000/" xr:uid="{AFA3DD7B-343B-4D76-B5B2-E1E6CE3E5CC2}"/>
    <hyperlink ref="P45" r:id="rId504" display="https://finance.yahoo.com/quote/AAPL/options/?straddle=false&amp;strike=195&amp;type=all" xr:uid="{D7ABBFF7-2F73-4ED7-9A54-19E3DDB466A5}"/>
    <hyperlink ref="N46" r:id="rId505" display="https://finance.yahoo.com/quote/AAPL250117C00200000/" xr:uid="{7118D122-C7A1-4686-AD20-6BE60BCF0082}"/>
    <hyperlink ref="P46" r:id="rId506" display="https://finance.yahoo.com/quote/AAPL/options/?straddle=false&amp;strike=200&amp;type=all" xr:uid="{0669F9D9-4F4E-45B5-B4F1-4083DC9C25B9}"/>
    <hyperlink ref="N47" r:id="rId507" display="https://finance.yahoo.com/quote/AAPL250117C00205000/" xr:uid="{5C50EBA6-AE47-423D-A367-939ECD6401EE}"/>
    <hyperlink ref="P47" r:id="rId508" display="https://finance.yahoo.com/quote/AAPL/options/?straddle=false&amp;strike=205&amp;type=all" xr:uid="{19F65F20-C340-4898-AA12-118218E6D982}"/>
    <hyperlink ref="N48" r:id="rId509" display="https://finance.yahoo.com/quote/AAPL250117C00210000/" xr:uid="{EFC90080-C0B5-49E8-96D8-C947195BD25A}"/>
    <hyperlink ref="P48" r:id="rId510" display="https://finance.yahoo.com/quote/AAPL/options/?straddle=false&amp;strike=210&amp;type=all" xr:uid="{B7A42902-862B-4EBA-9B76-592AF63DEE52}"/>
    <hyperlink ref="N49" r:id="rId511" display="https://finance.yahoo.com/quote/AAPL250117C00215000/" xr:uid="{9748AE6B-0923-4FAC-9331-3B37324E0E2A}"/>
    <hyperlink ref="P49" r:id="rId512" display="https://finance.yahoo.com/quote/AAPL/options/?straddle=false&amp;strike=215&amp;type=all" xr:uid="{6A3E7E58-E429-4D5B-8899-4C52F1541034}"/>
    <hyperlink ref="N50" r:id="rId513" display="https://finance.yahoo.com/quote/AAPL250117C00220000/" xr:uid="{D29B6434-31BB-42FA-A11C-B1AA78CDFDBB}"/>
    <hyperlink ref="P50" r:id="rId514" display="https://finance.yahoo.com/quote/AAPL/options/?straddle=false&amp;strike=220&amp;type=all" xr:uid="{EA07B8EF-C41A-4E70-900A-D318FDE27558}"/>
    <hyperlink ref="N51" r:id="rId515" display="https://finance.yahoo.com/quote/AAPL250117C00225000/" xr:uid="{53F0190E-85A1-4F0A-A393-52106C375D41}"/>
    <hyperlink ref="P51" r:id="rId516" display="https://finance.yahoo.com/quote/AAPL/options/?straddle=false&amp;strike=225&amp;type=all" xr:uid="{F76737F2-9008-4631-806C-DB0BE6732551}"/>
    <hyperlink ref="N52" r:id="rId517" display="https://finance.yahoo.com/quote/AAPL250117C00230000/" xr:uid="{EFE3FC73-CEE0-4FA6-B25C-956AF131B142}"/>
    <hyperlink ref="P52" r:id="rId518" display="https://finance.yahoo.com/quote/AAPL/options/?straddle=false&amp;strike=230&amp;type=all" xr:uid="{E9022769-7CB9-4BB3-9077-B629F39D5A52}"/>
    <hyperlink ref="N53" r:id="rId519" display="https://finance.yahoo.com/quote/AAPL250117C00235000/" xr:uid="{606D1866-D7B3-4A63-83CE-505102CE6B0E}"/>
    <hyperlink ref="P53" r:id="rId520" display="https://finance.yahoo.com/quote/AAPL/options/?straddle=false&amp;strike=235&amp;type=all" xr:uid="{963923F8-6CDD-4723-AC3A-85AE1BF82100}"/>
    <hyperlink ref="N54" r:id="rId521" display="https://finance.yahoo.com/quote/AAPL250117C00240000/" xr:uid="{617840E7-1AA5-451C-A3FA-017120591223}"/>
    <hyperlink ref="P54" r:id="rId522" display="https://finance.yahoo.com/quote/AAPL/options/?straddle=false&amp;strike=240&amp;type=all" xr:uid="{D78E049D-2C7C-4E99-A740-AD5625F5A240}"/>
    <hyperlink ref="N55" r:id="rId523" display="https://finance.yahoo.com/quote/AAPL250117C00245000/" xr:uid="{0C91D9C0-AEC7-4E19-A84B-D3DE6FA50901}"/>
    <hyperlink ref="P55" r:id="rId524" display="https://finance.yahoo.com/quote/AAPL/options/?straddle=false&amp;strike=245&amp;type=all" xr:uid="{42CB2103-D7F4-418D-BCFF-DDA931ED3A6E}"/>
    <hyperlink ref="N56" r:id="rId525" display="https://finance.yahoo.com/quote/AAPL250117C00250000/" xr:uid="{027AF903-9D20-4FC0-B14E-143D368B2CF2}"/>
    <hyperlink ref="P56" r:id="rId526" display="https://finance.yahoo.com/quote/AAPL/options/?straddle=false&amp;strike=250&amp;type=all" xr:uid="{1B900B8A-6126-4272-B1BE-22CD90FD2F10}"/>
    <hyperlink ref="N57" r:id="rId527" display="https://finance.yahoo.com/quote/AAPL250117C00255000/" xr:uid="{4A2FC08E-DD74-46FE-9E06-4D00B0390C05}"/>
    <hyperlink ref="P57" r:id="rId528" display="https://finance.yahoo.com/quote/AAPL/options/?straddle=false&amp;strike=255&amp;type=all" xr:uid="{80CFB2D8-1CB5-4A80-8297-88C35BF72019}"/>
    <hyperlink ref="N58" r:id="rId529" display="https://finance.yahoo.com/quote/AAPL250117C00260000/" xr:uid="{13B3BE03-3288-42E9-9412-D049515AF4E6}"/>
    <hyperlink ref="P58" r:id="rId530" display="https://finance.yahoo.com/quote/AAPL/options/?straddle=false&amp;strike=260&amp;type=all" xr:uid="{DD0C20F6-94B0-4FA6-BBCA-84E10382486C}"/>
    <hyperlink ref="N59" r:id="rId531" display="https://finance.yahoo.com/quote/AAPL250117C00265000/" xr:uid="{B7ABD543-770C-4EFB-8D2A-B481A54F2C9D}"/>
    <hyperlink ref="P59" r:id="rId532" display="https://finance.yahoo.com/quote/AAPL/options/?straddle=false&amp;strike=265&amp;type=all" xr:uid="{83D7BFB8-DEE7-4DD6-A5D4-F8D25D8CDD18}"/>
    <hyperlink ref="N60" r:id="rId533" display="https://finance.yahoo.com/quote/AAPL250117C00270000/" xr:uid="{7E96E4EC-3AED-4032-9FAB-540470DE914D}"/>
    <hyperlink ref="P60" r:id="rId534" display="https://finance.yahoo.com/quote/AAPL/options/?straddle=false&amp;strike=270&amp;type=all" xr:uid="{35426594-ABDF-4461-AFB0-9EDACEA6CA20}"/>
    <hyperlink ref="N61" r:id="rId535" display="https://finance.yahoo.com/quote/AAPL250117C00275000/" xr:uid="{C3A32623-2C24-4B04-9988-5C54F1742F1E}"/>
    <hyperlink ref="P61" r:id="rId536" display="https://finance.yahoo.com/quote/AAPL/options/?straddle=false&amp;strike=275&amp;type=all" xr:uid="{D22DCFC2-9F49-48D5-9D0A-4F95B909D52A}"/>
    <hyperlink ref="N62" r:id="rId537" display="https://finance.yahoo.com/quote/AAPL250117C00280000/" xr:uid="{60519FCA-03DA-4FFE-BFB7-18ADF529E632}"/>
    <hyperlink ref="P62" r:id="rId538" display="https://finance.yahoo.com/quote/AAPL/options/?straddle=false&amp;strike=280&amp;type=all" xr:uid="{4F0CA0D8-736B-4D94-BB30-2619B1838478}"/>
    <hyperlink ref="N63" r:id="rId539" display="https://finance.yahoo.com/quote/AAPL250117C00285000/" xr:uid="{22072976-DD57-49B7-8840-4F6DAC2F3E4B}"/>
    <hyperlink ref="P63" r:id="rId540" display="https://finance.yahoo.com/quote/AAPL/options/?straddle=false&amp;strike=285&amp;type=all" xr:uid="{0C602983-2336-4BE6-B104-A65E9213EC72}"/>
    <hyperlink ref="N64" r:id="rId541" display="https://finance.yahoo.com/quote/AAPL250117C00290000/" xr:uid="{4C0E88AE-25D6-47A6-969D-671D369FB94F}"/>
    <hyperlink ref="P64" r:id="rId542" display="https://finance.yahoo.com/quote/AAPL/options/?straddle=false&amp;strike=290&amp;type=all" xr:uid="{D7E8543D-52C7-4FC9-AB6D-F47FD6F6749A}"/>
    <hyperlink ref="N65" r:id="rId543" display="https://finance.yahoo.com/quote/AAPL250117C00295000/" xr:uid="{97C00BA8-907C-43DA-B3DE-13093C222F13}"/>
    <hyperlink ref="P65" r:id="rId544" display="https://finance.yahoo.com/quote/AAPL/options/?straddle=false&amp;strike=295&amp;type=all" xr:uid="{DE7F1D58-45F2-49BB-BD52-4377E69A637C}"/>
    <hyperlink ref="N66" r:id="rId545" display="https://finance.yahoo.com/quote/AAPL250117C00300000/" xr:uid="{175C1D00-BA26-4240-871D-4A0D06C3FE49}"/>
    <hyperlink ref="P66" r:id="rId546" display="https://finance.yahoo.com/quote/AAPL/options/?straddle=false&amp;strike=300&amp;type=all" xr:uid="{C9F4470C-974E-4112-91A9-42CAA074AB17}"/>
    <hyperlink ref="N67" r:id="rId547" display="https://finance.yahoo.com/quote/AAPL250117C00305000/" xr:uid="{3845CF37-2A20-44CB-9F8B-983B9DE0DF38}"/>
    <hyperlink ref="P67" r:id="rId548" display="https://finance.yahoo.com/quote/AAPL/options/?straddle=false&amp;strike=305&amp;type=all" xr:uid="{AC5733B0-B3EF-4570-A1B3-2C6453EC1982}"/>
    <hyperlink ref="N68" r:id="rId549" display="https://finance.yahoo.com/quote/AAPL250117C00310000/" xr:uid="{DAA6269A-B174-4D7A-9B1F-78C41D98E857}"/>
    <hyperlink ref="P68" r:id="rId550" display="https://finance.yahoo.com/quote/AAPL/options/?straddle=false&amp;strike=310&amp;type=all" xr:uid="{F3082BB0-F8F7-4C28-8D2A-5419DF7B88C6}"/>
    <hyperlink ref="N69" r:id="rId551" display="https://finance.yahoo.com/quote/AAPL250117C00315000/" xr:uid="{BD611DB4-1126-457B-A167-47FC08B01146}"/>
    <hyperlink ref="P69" r:id="rId552" display="https://finance.yahoo.com/quote/AAPL/options/?straddle=false&amp;strike=315&amp;type=all" xr:uid="{395FEF1F-027B-42AE-BE0D-22FB78D83B56}"/>
    <hyperlink ref="N70" r:id="rId553" display="https://finance.yahoo.com/quote/AAPL250117C00320000/" xr:uid="{4330EF79-5142-4098-97E1-41F0884F468A}"/>
    <hyperlink ref="P70" r:id="rId554" display="https://finance.yahoo.com/quote/AAPL/options/?straddle=false&amp;strike=320&amp;type=all" xr:uid="{DECF5615-F5D1-4549-B4B1-EA5FD49F832F}"/>
    <hyperlink ref="N71" r:id="rId555" display="https://finance.yahoo.com/quote/AAPL250117C00325000/" xr:uid="{400A4786-701E-48FC-B417-0BA6B99C5834}"/>
    <hyperlink ref="P71" r:id="rId556" display="https://finance.yahoo.com/quote/AAPL/options/?straddle=false&amp;strike=325&amp;type=all" xr:uid="{D652EFD2-4BDF-4927-92F1-5B6D9DEC97D4}"/>
    <hyperlink ref="N72" r:id="rId557" display="https://finance.yahoo.com/quote/AAPL250117C00330000/" xr:uid="{66B80A20-E512-465C-BC93-E4B2EC08EA76}"/>
    <hyperlink ref="P72" r:id="rId558" display="https://finance.yahoo.com/quote/AAPL/options/?straddle=false&amp;strike=330&amp;type=all" xr:uid="{6858ED24-6755-4F84-931C-C8F0E0332619}"/>
    <hyperlink ref="N73" r:id="rId559" display="https://finance.yahoo.com/quote/AAPL250117C00335000/" xr:uid="{DBA88415-0AF6-4540-8F1A-3D3626D30105}"/>
    <hyperlink ref="P73" r:id="rId560" display="https://finance.yahoo.com/quote/AAPL/options/?straddle=false&amp;strike=335&amp;type=all" xr:uid="{2D10B4E0-9C42-4DA7-8BD1-839F94C963BB}"/>
    <hyperlink ref="N74" r:id="rId561" display="https://finance.yahoo.com/quote/AAPL250117C00340000/" xr:uid="{B20D4EC3-D4EA-4696-AD75-DDA1ECC37A6D}"/>
    <hyperlink ref="P74" r:id="rId562" display="https://finance.yahoo.com/quote/AAPL/options/?straddle=false&amp;strike=340&amp;type=all" xr:uid="{13032A04-5FEB-4BEA-AB61-1F1EB6D24A2D}"/>
    <hyperlink ref="N75" r:id="rId563" display="https://finance.yahoo.com/quote/AAPL250117C00345000/" xr:uid="{519D0C13-F497-40E3-937C-2BA5802155B4}"/>
    <hyperlink ref="P75" r:id="rId564" display="https://finance.yahoo.com/quote/AAPL/options/?straddle=false&amp;strike=345&amp;type=all" xr:uid="{F8B93E9D-CA60-482E-868B-311BBB7F0D88}"/>
    <hyperlink ref="N76" r:id="rId565" display="https://finance.yahoo.com/quote/AAPL250117C00350000/" xr:uid="{898E5D9C-5884-4F13-95BF-22A871888938}"/>
    <hyperlink ref="P76" r:id="rId566" display="https://finance.yahoo.com/quote/AAPL/options/?straddle=false&amp;strike=350&amp;type=all" xr:uid="{194620C8-1A4E-4F8B-8F1C-A187F8F77F8F}"/>
    <hyperlink ref="N77" r:id="rId567" display="https://finance.yahoo.com/quote/AAPL250117C00355000/" xr:uid="{2DDC5302-0A18-4ABF-B1FB-2227B9193DBE}"/>
    <hyperlink ref="P77" r:id="rId568" display="https://finance.yahoo.com/quote/AAPL/options/?straddle=false&amp;strike=355&amp;type=all" xr:uid="{B5C707B3-6131-48BE-A7CB-B02743126659}"/>
    <hyperlink ref="N78" r:id="rId569" display="https://finance.yahoo.com/quote/AAPL250117C00360000/" xr:uid="{D0D5BD1B-EB4F-492A-A9BB-70AF6EBDAC34}"/>
    <hyperlink ref="P78" r:id="rId570" display="https://finance.yahoo.com/quote/AAPL/options/?straddle=false&amp;strike=360&amp;type=all" xr:uid="{6FBD89D3-0391-4B5C-AADB-C63477AAECA7}"/>
    <hyperlink ref="N79" r:id="rId571" display="https://finance.yahoo.com/quote/AAPL250117C00365000/" xr:uid="{D05E74C5-9DB5-40E8-997C-88DC38F2E187}"/>
    <hyperlink ref="P79" r:id="rId572" display="https://finance.yahoo.com/quote/AAPL/options/?straddle=false&amp;strike=365&amp;type=all" xr:uid="{7C45E17F-5860-47A5-B181-542E916C2B2C}"/>
    <hyperlink ref="N80" r:id="rId573" display="https://finance.yahoo.com/quote/AAPL250117C00370000/" xr:uid="{67CE6E20-61E6-4845-A16D-AA9E5B875856}"/>
    <hyperlink ref="P80" r:id="rId574" display="https://finance.yahoo.com/quote/AAPL/options/?straddle=false&amp;strike=370&amp;type=all" xr:uid="{9AD3D3E9-A284-456B-9C11-07A987C68A62}"/>
    <hyperlink ref="N81" r:id="rId575" display="https://finance.yahoo.com/quote/AAPL250117C00375000/" xr:uid="{FCE16495-7CDE-4A86-B820-C1A0D3A08455}"/>
    <hyperlink ref="P81" r:id="rId576" display="https://finance.yahoo.com/quote/AAPL/options/?straddle=false&amp;strike=375&amp;type=all" xr:uid="{EC6938DE-1C19-4532-9D56-550B9F87E1DE}"/>
    <hyperlink ref="N82" r:id="rId577" display="https://finance.yahoo.com/quote/AAPL250117C00380000/" xr:uid="{86641481-1FD1-494C-B152-7097E1CD2C65}"/>
    <hyperlink ref="P82" r:id="rId578" display="https://finance.yahoo.com/quote/AAPL/options/?straddle=false&amp;strike=380&amp;type=all" xr:uid="{4F0B3A71-796E-44AC-BC70-F2C26DAE3B59}"/>
  </hyperlinks>
  <pageMargins left="0.7" right="0.7" top="0.75" bottom="0.75" header="0.3" footer="0.3"/>
  <drawing r:id="rId579"/>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92768-63B6-4F77-B8A9-D901ECDE0114}">
  <sheetPr codeName="Sheet25">
    <tabColor theme="4" tint="0.79998168889431442"/>
  </sheetPr>
  <dimension ref="B2:K56"/>
  <sheetViews>
    <sheetView topLeftCell="C6" workbookViewId="0">
      <selection activeCell="J25" sqref="J25"/>
    </sheetView>
  </sheetViews>
  <sheetFormatPr defaultRowHeight="14.5" x14ac:dyDescent="0.35"/>
  <cols>
    <col min="2" max="2" width="22.26953125" customWidth="1"/>
    <col min="3" max="3" width="15.26953125" bestFit="1" customWidth="1"/>
    <col min="4" max="4" width="15.453125" customWidth="1"/>
    <col min="5" max="5" width="8.81640625" bestFit="1" customWidth="1"/>
    <col min="6" max="6" width="11.54296875" customWidth="1"/>
    <col min="7" max="7" width="12.08984375" customWidth="1"/>
    <col min="8" max="8" width="9.81640625" customWidth="1"/>
    <col min="9" max="9" width="8.81640625" bestFit="1" customWidth="1"/>
    <col min="10" max="10" width="18.453125" customWidth="1"/>
    <col min="11" max="11" width="12" customWidth="1"/>
  </cols>
  <sheetData>
    <row r="2" spans="2:10" x14ac:dyDescent="0.35">
      <c r="C2" s="249" t="s">
        <v>545</v>
      </c>
      <c r="D2" s="254"/>
      <c r="E2" s="254"/>
      <c r="F2" s="254"/>
      <c r="G2" s="254"/>
      <c r="H2" s="254"/>
      <c r="I2" s="254"/>
    </row>
    <row r="3" spans="2:10" x14ac:dyDescent="0.35">
      <c r="C3" s="256"/>
      <c r="D3" s="257"/>
      <c r="E3" s="257"/>
      <c r="F3" s="257"/>
      <c r="G3" s="257"/>
      <c r="H3" s="257"/>
      <c r="I3" s="257"/>
    </row>
    <row r="4" spans="2:10" ht="15" thickBot="1" x14ac:dyDescent="0.4"/>
    <row r="5" spans="2:10" ht="29" x14ac:dyDescent="0.35">
      <c r="B5" s="148" t="s">
        <v>116</v>
      </c>
      <c r="C5" s="121" t="s">
        <v>117</v>
      </c>
      <c r="D5" s="121" t="s">
        <v>119</v>
      </c>
      <c r="E5" s="121" t="s">
        <v>120</v>
      </c>
      <c r="F5" s="121" t="s">
        <v>506</v>
      </c>
      <c r="G5" s="121" t="s">
        <v>513</v>
      </c>
      <c r="H5" s="121" t="s">
        <v>507</v>
      </c>
      <c r="I5" s="122" t="s">
        <v>121</v>
      </c>
      <c r="J5" s="77" t="s">
        <v>407</v>
      </c>
    </row>
    <row r="6" spans="2:10" x14ac:dyDescent="0.35">
      <c r="B6" s="149">
        <v>45302.809027777781</v>
      </c>
      <c r="C6" s="150">
        <v>190</v>
      </c>
      <c r="D6" s="151">
        <v>33.6</v>
      </c>
      <c r="E6" s="151">
        <v>34.65</v>
      </c>
      <c r="F6" s="152">
        <v>45597</v>
      </c>
      <c r="G6" s="152">
        <v>45632</v>
      </c>
      <c r="H6" s="151">
        <f>G6-F6</f>
        <v>35</v>
      </c>
      <c r="I6" s="153">
        <v>-4.4800000000000004</v>
      </c>
    </row>
    <row r="7" spans="2:10" x14ac:dyDescent="0.35">
      <c r="B7" s="149">
        <v>45302.810416666667</v>
      </c>
      <c r="C7" s="150">
        <v>200</v>
      </c>
      <c r="D7" s="151">
        <v>24.5</v>
      </c>
      <c r="E7" s="151">
        <v>25</v>
      </c>
      <c r="F7" s="152">
        <v>45597</v>
      </c>
      <c r="G7" s="152">
        <v>45632</v>
      </c>
      <c r="H7" s="151">
        <f t="shared" ref="H7:H18" si="0">G7-F7</f>
        <v>35</v>
      </c>
      <c r="I7" s="153">
        <v>-3.92</v>
      </c>
    </row>
    <row r="8" spans="2:10" x14ac:dyDescent="0.35">
      <c r="B8" s="149">
        <v>45302.781944444447</v>
      </c>
      <c r="C8" s="150">
        <v>205</v>
      </c>
      <c r="D8" s="151">
        <v>19.899999999999999</v>
      </c>
      <c r="E8" s="151">
        <v>20.399999999999999</v>
      </c>
      <c r="F8" s="152">
        <v>45597</v>
      </c>
      <c r="G8" s="152">
        <v>45632</v>
      </c>
      <c r="H8" s="151">
        <f t="shared" si="0"/>
        <v>35</v>
      </c>
      <c r="I8" s="153">
        <v>-5.25</v>
      </c>
    </row>
    <row r="9" spans="2:10" x14ac:dyDescent="0.35">
      <c r="B9" s="149">
        <v>45302.806944444441</v>
      </c>
      <c r="C9" s="150">
        <v>210</v>
      </c>
      <c r="D9" s="151">
        <v>15.85</v>
      </c>
      <c r="E9" s="151">
        <v>16.2</v>
      </c>
      <c r="F9" s="152">
        <v>45597</v>
      </c>
      <c r="G9" s="152">
        <v>45632</v>
      </c>
      <c r="H9" s="151">
        <f t="shared" si="0"/>
        <v>35</v>
      </c>
      <c r="I9" s="153">
        <v>-4.5</v>
      </c>
    </row>
    <row r="10" spans="2:10" x14ac:dyDescent="0.35">
      <c r="B10" s="149">
        <v>45302.831944444442</v>
      </c>
      <c r="C10" s="150">
        <v>215</v>
      </c>
      <c r="D10" s="151">
        <v>11.9</v>
      </c>
      <c r="E10" s="151">
        <v>12.5</v>
      </c>
      <c r="F10" s="152">
        <v>45597</v>
      </c>
      <c r="G10" s="152">
        <v>45632</v>
      </c>
      <c r="H10" s="151">
        <f t="shared" si="0"/>
        <v>35</v>
      </c>
      <c r="I10" s="153">
        <v>-4.5</v>
      </c>
    </row>
    <row r="11" spans="2:10" x14ac:dyDescent="0.35">
      <c r="B11" s="149">
        <v>45302.814583333333</v>
      </c>
      <c r="C11" s="150">
        <v>220</v>
      </c>
      <c r="D11" s="151">
        <v>8.65</v>
      </c>
      <c r="E11" s="151">
        <v>9.5</v>
      </c>
      <c r="F11" s="152">
        <v>45597</v>
      </c>
      <c r="G11" s="152">
        <v>45632</v>
      </c>
      <c r="H11" s="151">
        <f t="shared" si="0"/>
        <v>35</v>
      </c>
      <c r="I11" s="153">
        <v>-3.64</v>
      </c>
    </row>
    <row r="12" spans="2:10" x14ac:dyDescent="0.35">
      <c r="B12" s="149">
        <v>45302.831250000003</v>
      </c>
      <c r="C12" s="150">
        <v>225</v>
      </c>
      <c r="D12" s="151">
        <v>5.75</v>
      </c>
      <c r="E12" s="151">
        <v>6.15</v>
      </c>
      <c r="F12" s="152">
        <v>45597</v>
      </c>
      <c r="G12" s="152">
        <v>45632</v>
      </c>
      <c r="H12" s="151">
        <f t="shared" si="0"/>
        <v>35</v>
      </c>
      <c r="I12" s="153">
        <v>-3</v>
      </c>
    </row>
    <row r="13" spans="2:10" x14ac:dyDescent="0.35">
      <c r="B13" s="149">
        <v>45302.832638888889</v>
      </c>
      <c r="C13" s="150">
        <v>230</v>
      </c>
      <c r="D13" s="151">
        <v>3.65</v>
      </c>
      <c r="E13" s="151">
        <v>3.85</v>
      </c>
      <c r="F13" s="152">
        <v>45597</v>
      </c>
      <c r="G13" s="152">
        <v>45632</v>
      </c>
      <c r="H13" s="151">
        <f t="shared" si="0"/>
        <v>35</v>
      </c>
      <c r="I13" s="153">
        <v>-2.75</v>
      </c>
    </row>
    <row r="14" spans="2:10" x14ac:dyDescent="0.35">
      <c r="B14" s="149">
        <v>45302.829861111109</v>
      </c>
      <c r="C14" s="150">
        <v>235</v>
      </c>
      <c r="D14" s="151">
        <v>2.09</v>
      </c>
      <c r="E14" s="151">
        <v>2.2599999999999998</v>
      </c>
      <c r="F14" s="152">
        <v>45597</v>
      </c>
      <c r="G14" s="152">
        <v>45632</v>
      </c>
      <c r="H14" s="151">
        <f t="shared" si="0"/>
        <v>35</v>
      </c>
      <c r="I14" s="153">
        <v>-2.5299999999999998</v>
      </c>
    </row>
    <row r="15" spans="2:10" x14ac:dyDescent="0.35">
      <c r="B15" s="149">
        <v>45302.829861111109</v>
      </c>
      <c r="C15" s="150">
        <v>240</v>
      </c>
      <c r="D15" s="151">
        <v>1.17</v>
      </c>
      <c r="E15" s="151">
        <v>1.3</v>
      </c>
      <c r="F15" s="152">
        <v>45597</v>
      </c>
      <c r="G15" s="152">
        <v>45632</v>
      </c>
      <c r="H15" s="151">
        <f t="shared" si="0"/>
        <v>35</v>
      </c>
      <c r="I15" s="153">
        <v>-1.75</v>
      </c>
    </row>
    <row r="16" spans="2:10" x14ac:dyDescent="0.35">
      <c r="B16" s="149">
        <v>45302.830555555556</v>
      </c>
      <c r="C16" s="150">
        <v>245</v>
      </c>
      <c r="D16" s="151">
        <v>0.62</v>
      </c>
      <c r="E16" s="151">
        <v>0.69</v>
      </c>
      <c r="F16" s="152">
        <v>45597</v>
      </c>
      <c r="G16" s="152">
        <v>45632</v>
      </c>
      <c r="H16" s="151">
        <f t="shared" si="0"/>
        <v>35</v>
      </c>
      <c r="I16" s="153">
        <v>-1.42</v>
      </c>
    </row>
    <row r="17" spans="2:10" x14ac:dyDescent="0.35">
      <c r="B17" s="149">
        <v>45302.806250000001</v>
      </c>
      <c r="C17" s="150">
        <v>250</v>
      </c>
      <c r="D17" s="151">
        <v>0.33</v>
      </c>
      <c r="E17" s="151">
        <v>0.37</v>
      </c>
      <c r="F17" s="152">
        <v>45597</v>
      </c>
      <c r="G17" s="152">
        <v>45632</v>
      </c>
      <c r="H17" s="151">
        <f t="shared" si="0"/>
        <v>35</v>
      </c>
      <c r="I17" s="153">
        <v>-0.84</v>
      </c>
    </row>
    <row r="18" spans="2:10" ht="15" thickBot="1" x14ac:dyDescent="0.4">
      <c r="B18" s="154">
        <v>45302.789583333331</v>
      </c>
      <c r="C18" s="155">
        <v>255</v>
      </c>
      <c r="D18" s="156">
        <v>0.18</v>
      </c>
      <c r="E18" s="156">
        <v>0.2</v>
      </c>
      <c r="F18" s="157">
        <v>45597</v>
      </c>
      <c r="G18" s="157">
        <v>45632</v>
      </c>
      <c r="H18" s="156">
        <f t="shared" si="0"/>
        <v>35</v>
      </c>
      <c r="I18" s="158">
        <v>-0.52</v>
      </c>
    </row>
    <row r="19" spans="2:10" ht="15" thickBot="1" x14ac:dyDescent="0.4"/>
    <row r="20" spans="2:10" ht="29" x14ac:dyDescent="0.35">
      <c r="B20" s="148" t="s">
        <v>116</v>
      </c>
      <c r="C20" s="121" t="s">
        <v>117</v>
      </c>
      <c r="D20" s="121" t="s">
        <v>119</v>
      </c>
      <c r="E20" s="121" t="s">
        <v>120</v>
      </c>
      <c r="F20" s="121" t="s">
        <v>506</v>
      </c>
      <c r="G20" s="121" t="s">
        <v>513</v>
      </c>
      <c r="H20" s="121" t="s">
        <v>507</v>
      </c>
      <c r="I20" s="122" t="s">
        <v>121</v>
      </c>
      <c r="J20" s="77" t="s">
        <v>503</v>
      </c>
    </row>
    <row r="21" spans="2:10" x14ac:dyDescent="0.35">
      <c r="B21" s="159">
        <v>45302.832638888889</v>
      </c>
      <c r="C21" s="160">
        <v>200</v>
      </c>
      <c r="D21" s="161">
        <v>26.25</v>
      </c>
      <c r="E21" s="161">
        <v>27.45</v>
      </c>
      <c r="F21" s="162">
        <f>F6</f>
        <v>45597</v>
      </c>
      <c r="G21" s="162">
        <v>45674</v>
      </c>
      <c r="H21" s="161">
        <f t="shared" ref="H21:H33" si="1">G21-F21</f>
        <v>77</v>
      </c>
      <c r="I21" s="163">
        <v>-3.72</v>
      </c>
    </row>
    <row r="22" spans="2:10" x14ac:dyDescent="0.35">
      <c r="B22" s="159">
        <v>45302.831944444442</v>
      </c>
      <c r="C22" s="160">
        <v>205</v>
      </c>
      <c r="D22" s="161">
        <v>23</v>
      </c>
      <c r="E22" s="161">
        <v>23.3</v>
      </c>
      <c r="F22" s="162">
        <f t="shared" ref="F22:F33" si="2">F7</f>
        <v>45597</v>
      </c>
      <c r="G22" s="162">
        <v>45674</v>
      </c>
      <c r="H22" s="161">
        <f t="shared" si="1"/>
        <v>77</v>
      </c>
      <c r="I22" s="163">
        <v>-3.73</v>
      </c>
    </row>
    <row r="23" spans="2:10" x14ac:dyDescent="0.35">
      <c r="B23" s="159">
        <v>45302.831944444442</v>
      </c>
      <c r="C23" s="160">
        <v>210</v>
      </c>
      <c r="D23" s="161">
        <v>19.100000000000001</v>
      </c>
      <c r="E23" s="161">
        <v>19.399999999999999</v>
      </c>
      <c r="F23" s="162">
        <f t="shared" si="2"/>
        <v>45597</v>
      </c>
      <c r="G23" s="162">
        <v>45674</v>
      </c>
      <c r="H23" s="161">
        <f t="shared" si="1"/>
        <v>77</v>
      </c>
      <c r="I23" s="163">
        <v>-3.6</v>
      </c>
    </row>
    <row r="24" spans="2:10" x14ac:dyDescent="0.35">
      <c r="B24" s="159">
        <v>45302.813888888886</v>
      </c>
      <c r="C24" s="160">
        <v>215</v>
      </c>
      <c r="D24" s="161">
        <v>15.5</v>
      </c>
      <c r="E24" s="161">
        <v>15.8</v>
      </c>
      <c r="F24" s="162">
        <f t="shared" si="2"/>
        <v>45597</v>
      </c>
      <c r="G24" s="162">
        <v>45674</v>
      </c>
      <c r="H24" s="161">
        <f t="shared" si="1"/>
        <v>77</v>
      </c>
      <c r="I24" s="163">
        <v>-3.38</v>
      </c>
    </row>
    <row r="25" spans="2:10" x14ac:dyDescent="0.35">
      <c r="B25" s="159">
        <v>45302.832638888889</v>
      </c>
      <c r="C25" s="160">
        <v>220</v>
      </c>
      <c r="D25" s="161">
        <v>12.35</v>
      </c>
      <c r="E25" s="161">
        <v>12.55</v>
      </c>
      <c r="F25" s="162">
        <f t="shared" si="2"/>
        <v>45597</v>
      </c>
      <c r="G25" s="162">
        <v>45674</v>
      </c>
      <c r="H25" s="161">
        <f t="shared" si="1"/>
        <v>77</v>
      </c>
      <c r="I25" s="163">
        <v>-2.68</v>
      </c>
    </row>
    <row r="26" spans="2:10" x14ac:dyDescent="0.35">
      <c r="B26" s="159">
        <v>45302.832638888889</v>
      </c>
      <c r="C26" s="160">
        <v>225</v>
      </c>
      <c r="D26" s="161">
        <v>9.4499999999999993</v>
      </c>
      <c r="E26" s="161">
        <v>9.65</v>
      </c>
      <c r="F26" s="162">
        <f t="shared" si="2"/>
        <v>45597</v>
      </c>
      <c r="G26" s="162">
        <v>45674</v>
      </c>
      <c r="H26" s="161">
        <f t="shared" si="1"/>
        <v>77</v>
      </c>
      <c r="I26" s="163">
        <v>-2.8</v>
      </c>
    </row>
    <row r="27" spans="2:10" x14ac:dyDescent="0.35">
      <c r="B27" s="159">
        <v>45302.831250000003</v>
      </c>
      <c r="C27" s="160">
        <v>230</v>
      </c>
      <c r="D27" s="161">
        <v>7</v>
      </c>
      <c r="E27" s="161">
        <v>7.15</v>
      </c>
      <c r="F27" s="162">
        <f t="shared" si="2"/>
        <v>45597</v>
      </c>
      <c r="G27" s="162">
        <v>45674</v>
      </c>
      <c r="H27" s="161">
        <f t="shared" si="1"/>
        <v>77</v>
      </c>
      <c r="I27" s="163">
        <v>-2.61</v>
      </c>
    </row>
    <row r="28" spans="2:10" x14ac:dyDescent="0.35">
      <c r="B28" s="159">
        <v>45302.829861111109</v>
      </c>
      <c r="C28" s="160">
        <v>235</v>
      </c>
      <c r="D28" s="161">
        <v>5</v>
      </c>
      <c r="E28" s="161">
        <v>5.15</v>
      </c>
      <c r="F28" s="162">
        <f t="shared" si="2"/>
        <v>45597</v>
      </c>
      <c r="G28" s="162">
        <v>45674</v>
      </c>
      <c r="H28" s="161">
        <f t="shared" si="1"/>
        <v>77</v>
      </c>
      <c r="I28" s="163">
        <v>-2.4500000000000002</v>
      </c>
    </row>
    <row r="29" spans="2:10" x14ac:dyDescent="0.35">
      <c r="B29" s="159">
        <v>45302.831250000003</v>
      </c>
      <c r="C29" s="160">
        <v>240</v>
      </c>
      <c r="D29" s="161">
        <v>3.45</v>
      </c>
      <c r="E29" s="161">
        <v>3.6</v>
      </c>
      <c r="F29" s="162">
        <f t="shared" si="2"/>
        <v>45597</v>
      </c>
      <c r="G29" s="162">
        <v>45674</v>
      </c>
      <c r="H29" s="161">
        <f t="shared" si="1"/>
        <v>77</v>
      </c>
      <c r="I29" s="163">
        <v>-2</v>
      </c>
    </row>
    <row r="30" spans="2:10" x14ac:dyDescent="0.35">
      <c r="B30" s="159">
        <v>45302.829861111109</v>
      </c>
      <c r="C30" s="160">
        <v>245</v>
      </c>
      <c r="D30" s="161">
        <v>2.29</v>
      </c>
      <c r="E30" s="161">
        <v>2.42</v>
      </c>
      <c r="F30" s="162">
        <f t="shared" si="2"/>
        <v>45597</v>
      </c>
      <c r="G30" s="162">
        <v>45674</v>
      </c>
      <c r="H30" s="161">
        <f t="shared" si="1"/>
        <v>77</v>
      </c>
      <c r="I30" s="163">
        <v>-1.66</v>
      </c>
    </row>
    <row r="31" spans="2:10" x14ac:dyDescent="0.35">
      <c r="B31" s="159">
        <v>45302.831944444442</v>
      </c>
      <c r="C31" s="160">
        <v>250</v>
      </c>
      <c r="D31" s="161">
        <v>1.52</v>
      </c>
      <c r="E31" s="161">
        <v>1.6</v>
      </c>
      <c r="F31" s="162">
        <f t="shared" si="2"/>
        <v>45597</v>
      </c>
      <c r="G31" s="162">
        <v>45674</v>
      </c>
      <c r="H31" s="161">
        <f t="shared" si="1"/>
        <v>77</v>
      </c>
      <c r="I31" s="163">
        <v>-1.2</v>
      </c>
    </row>
    <row r="32" spans="2:10" x14ac:dyDescent="0.35">
      <c r="B32" s="159">
        <v>45302.830555555556</v>
      </c>
      <c r="C32" s="160">
        <v>255</v>
      </c>
      <c r="D32" s="161">
        <v>0.98</v>
      </c>
      <c r="E32" s="161">
        <v>1.06</v>
      </c>
      <c r="F32" s="162">
        <f t="shared" si="2"/>
        <v>45597</v>
      </c>
      <c r="G32" s="162">
        <v>45674</v>
      </c>
      <c r="H32" s="161">
        <f t="shared" si="1"/>
        <v>77</v>
      </c>
      <c r="I32" s="163">
        <v>-0.96</v>
      </c>
    </row>
    <row r="33" spans="2:11" ht="15" thickBot="1" x14ac:dyDescent="0.4">
      <c r="B33" s="164">
        <v>45302.831250000003</v>
      </c>
      <c r="C33" s="165">
        <v>260</v>
      </c>
      <c r="D33" s="166">
        <v>0.66</v>
      </c>
      <c r="E33" s="166">
        <v>0.7</v>
      </c>
      <c r="F33" s="167">
        <f t="shared" si="2"/>
        <v>45597</v>
      </c>
      <c r="G33" s="167">
        <v>45674</v>
      </c>
      <c r="H33" s="166">
        <f t="shared" si="1"/>
        <v>77</v>
      </c>
      <c r="I33" s="168">
        <v>-0.66</v>
      </c>
    </row>
    <row r="34" spans="2:11" ht="15" thickBot="1" x14ac:dyDescent="0.4"/>
    <row r="35" spans="2:11" ht="29" x14ac:dyDescent="0.35">
      <c r="B35" s="148" t="s">
        <v>116</v>
      </c>
      <c r="C35" s="121" t="s">
        <v>117</v>
      </c>
      <c r="D35" s="121" t="s">
        <v>119</v>
      </c>
      <c r="E35" s="121" t="s">
        <v>120</v>
      </c>
      <c r="F35" s="121" t="s">
        <v>506</v>
      </c>
      <c r="G35" s="121" t="s">
        <v>513</v>
      </c>
      <c r="H35" s="121" t="s">
        <v>507</v>
      </c>
      <c r="I35" s="122" t="s">
        <v>121</v>
      </c>
      <c r="J35" s="77" t="s">
        <v>504</v>
      </c>
    </row>
    <row r="36" spans="2:11" x14ac:dyDescent="0.35">
      <c r="B36" s="149">
        <v>45302.79791666667</v>
      </c>
      <c r="C36" s="150">
        <v>230</v>
      </c>
      <c r="D36" s="151">
        <v>13.1</v>
      </c>
      <c r="E36" s="151">
        <v>13.45</v>
      </c>
      <c r="F36" s="152">
        <v>45597</v>
      </c>
      <c r="G36" s="152">
        <v>45764</v>
      </c>
      <c r="H36" s="151">
        <f>G36-F36</f>
        <v>167</v>
      </c>
      <c r="I36" s="153">
        <v>-2.85</v>
      </c>
    </row>
    <row r="37" spans="2:11" x14ac:dyDescent="0.35">
      <c r="B37" s="149">
        <v>45302.832638888889</v>
      </c>
      <c r="C37" s="150">
        <v>235</v>
      </c>
      <c r="D37" s="151">
        <v>10.85</v>
      </c>
      <c r="E37" s="151">
        <v>11.15</v>
      </c>
      <c r="F37" s="152">
        <v>45597</v>
      </c>
      <c r="G37" s="152">
        <v>45764</v>
      </c>
      <c r="H37" s="151">
        <f t="shared" ref="H37:H41" si="3">G37-F37</f>
        <v>167</v>
      </c>
      <c r="I37" s="153">
        <v>-2.6</v>
      </c>
    </row>
    <row r="38" spans="2:11" x14ac:dyDescent="0.35">
      <c r="B38" s="149">
        <v>45302.82916666667</v>
      </c>
      <c r="C38" s="150">
        <v>240</v>
      </c>
      <c r="D38" s="151">
        <v>8.85</v>
      </c>
      <c r="E38" s="151">
        <v>9.5</v>
      </c>
      <c r="F38" s="152">
        <v>45597</v>
      </c>
      <c r="G38" s="152">
        <v>45764</v>
      </c>
      <c r="H38" s="151">
        <f t="shared" si="3"/>
        <v>167</v>
      </c>
      <c r="I38" s="153">
        <v>-2.4500000000000002</v>
      </c>
    </row>
    <row r="39" spans="2:11" x14ac:dyDescent="0.35">
      <c r="B39" s="149">
        <v>45302.816666666666</v>
      </c>
      <c r="C39" s="150">
        <v>245</v>
      </c>
      <c r="D39" s="151">
        <v>7.15</v>
      </c>
      <c r="E39" s="151">
        <v>7.4</v>
      </c>
      <c r="F39" s="152">
        <v>45597</v>
      </c>
      <c r="G39" s="152">
        <v>45764</v>
      </c>
      <c r="H39" s="151">
        <f t="shared" si="3"/>
        <v>167</v>
      </c>
      <c r="I39" s="153">
        <v>-2.5</v>
      </c>
    </row>
    <row r="40" spans="2:11" x14ac:dyDescent="0.35">
      <c r="B40" s="149">
        <v>45302.822916666664</v>
      </c>
      <c r="C40" s="150">
        <v>250</v>
      </c>
      <c r="D40" s="151">
        <v>5.7</v>
      </c>
      <c r="E40" s="151">
        <v>5.95</v>
      </c>
      <c r="F40" s="152">
        <v>45597</v>
      </c>
      <c r="G40" s="152">
        <v>45764</v>
      </c>
      <c r="H40" s="151">
        <f t="shared" si="3"/>
        <v>167</v>
      </c>
      <c r="I40" s="153">
        <v>-1.96</v>
      </c>
    </row>
    <row r="41" spans="2:11" ht="15" thickBot="1" x14ac:dyDescent="0.4">
      <c r="B41" s="154">
        <v>45302.79583333333</v>
      </c>
      <c r="C41" s="155">
        <v>255</v>
      </c>
      <c r="D41" s="156">
        <v>4.5999999999999996</v>
      </c>
      <c r="E41" s="156">
        <v>4.75</v>
      </c>
      <c r="F41" s="157">
        <v>45597</v>
      </c>
      <c r="G41" s="157">
        <v>45764</v>
      </c>
      <c r="H41" s="156">
        <f t="shared" si="3"/>
        <v>167</v>
      </c>
      <c r="I41" s="158">
        <v>-1.75</v>
      </c>
    </row>
    <row r="42" spans="2:11" ht="15" thickBot="1" x14ac:dyDescent="0.4">
      <c r="F42" s="98"/>
      <c r="G42" s="98"/>
      <c r="H42" s="77"/>
    </row>
    <row r="43" spans="2:11" ht="29" x14ac:dyDescent="0.35">
      <c r="B43" s="148" t="s">
        <v>116</v>
      </c>
      <c r="C43" s="121" t="s">
        <v>117</v>
      </c>
      <c r="D43" s="121" t="s">
        <v>119</v>
      </c>
      <c r="E43" s="121" t="s">
        <v>120</v>
      </c>
      <c r="F43" s="121" t="s">
        <v>506</v>
      </c>
      <c r="G43" s="121" t="s">
        <v>513</v>
      </c>
      <c r="H43" s="173" t="s">
        <v>121</v>
      </c>
      <c r="I43" s="122" t="s">
        <v>507</v>
      </c>
      <c r="J43" s="77" t="s">
        <v>505</v>
      </c>
    </row>
    <row r="44" spans="2:11" x14ac:dyDescent="0.35">
      <c r="B44" s="149">
        <v>45302.829861111109</v>
      </c>
      <c r="C44" s="150">
        <v>190</v>
      </c>
      <c r="D44" s="151">
        <v>43.4</v>
      </c>
      <c r="E44" s="151">
        <v>42.95</v>
      </c>
      <c r="F44" s="152">
        <v>45597</v>
      </c>
      <c r="G44" s="170">
        <v>45828</v>
      </c>
      <c r="H44" s="151">
        <v>-4.82</v>
      </c>
      <c r="I44" s="30">
        <f>G44-F44</f>
        <v>231</v>
      </c>
      <c r="K44" s="81"/>
    </row>
    <row r="45" spans="2:11" x14ac:dyDescent="0.35">
      <c r="B45" s="149">
        <v>45302.822916666664</v>
      </c>
      <c r="C45" s="150">
        <v>195</v>
      </c>
      <c r="D45" s="151">
        <v>38.85</v>
      </c>
      <c r="E45" s="151">
        <v>39</v>
      </c>
      <c r="F45" s="152">
        <v>45597</v>
      </c>
      <c r="G45" s="170">
        <v>45828</v>
      </c>
      <c r="H45" s="151">
        <v>-4.2</v>
      </c>
      <c r="I45" s="30">
        <f>G45-F45</f>
        <v>231</v>
      </c>
      <c r="K45" s="81"/>
    </row>
    <row r="46" spans="2:11" x14ac:dyDescent="0.35">
      <c r="B46" s="149">
        <v>45302.824305555558</v>
      </c>
      <c r="C46" s="150">
        <v>200</v>
      </c>
      <c r="D46" s="151">
        <v>35.15</v>
      </c>
      <c r="E46" s="151">
        <v>35.25</v>
      </c>
      <c r="F46" s="152">
        <v>45597</v>
      </c>
      <c r="G46" s="170">
        <v>45828</v>
      </c>
      <c r="H46" s="151">
        <v>-3.96</v>
      </c>
      <c r="I46" s="30">
        <f t="shared" ref="I46:I56" si="4">G46-F46</f>
        <v>231</v>
      </c>
      <c r="K46" s="81"/>
    </row>
    <row r="47" spans="2:11" x14ac:dyDescent="0.35">
      <c r="B47" s="149">
        <v>45302.8125</v>
      </c>
      <c r="C47" s="150">
        <v>205</v>
      </c>
      <c r="D47" s="151">
        <v>31.42</v>
      </c>
      <c r="E47" s="151">
        <v>31.75</v>
      </c>
      <c r="F47" s="152">
        <v>45597</v>
      </c>
      <c r="G47" s="170">
        <v>45828</v>
      </c>
      <c r="H47" s="151">
        <v>-4.12</v>
      </c>
      <c r="I47" s="30">
        <f t="shared" si="4"/>
        <v>231</v>
      </c>
      <c r="K47" s="81"/>
    </row>
    <row r="48" spans="2:11" x14ac:dyDescent="0.35">
      <c r="B48" s="149">
        <v>45302.813194444447</v>
      </c>
      <c r="C48" s="150">
        <v>210</v>
      </c>
      <c r="D48" s="151">
        <v>28</v>
      </c>
      <c r="E48" s="151">
        <v>28.25</v>
      </c>
      <c r="F48" s="152">
        <v>45597</v>
      </c>
      <c r="G48" s="170">
        <v>45828</v>
      </c>
      <c r="H48" s="151">
        <v>-3.6</v>
      </c>
      <c r="I48" s="30">
        <f t="shared" si="4"/>
        <v>231</v>
      </c>
      <c r="K48" s="81"/>
    </row>
    <row r="49" spans="2:11" x14ac:dyDescent="0.35">
      <c r="B49" s="149">
        <v>45302.738194444442</v>
      </c>
      <c r="C49" s="150">
        <v>215</v>
      </c>
      <c r="D49" s="151">
        <v>24.85</v>
      </c>
      <c r="E49" s="151">
        <v>25.1</v>
      </c>
      <c r="F49" s="152">
        <v>45597</v>
      </c>
      <c r="G49" s="170">
        <v>45828</v>
      </c>
      <c r="H49" s="151">
        <v>-3.9</v>
      </c>
      <c r="I49" s="30">
        <f t="shared" si="4"/>
        <v>231</v>
      </c>
      <c r="K49" s="81"/>
    </row>
    <row r="50" spans="2:11" x14ac:dyDescent="0.35">
      <c r="B50" s="149">
        <v>45302.826388888891</v>
      </c>
      <c r="C50" s="150">
        <v>220</v>
      </c>
      <c r="D50" s="151">
        <v>22.05</v>
      </c>
      <c r="E50" s="151">
        <v>22</v>
      </c>
      <c r="F50" s="152">
        <v>45597</v>
      </c>
      <c r="G50" s="170">
        <v>45828</v>
      </c>
      <c r="H50" s="151">
        <v>-3.15</v>
      </c>
      <c r="I50" s="30">
        <f t="shared" si="4"/>
        <v>231</v>
      </c>
      <c r="K50" s="81"/>
    </row>
    <row r="51" spans="2:11" x14ac:dyDescent="0.35">
      <c r="B51" s="149">
        <v>45302.832638888889</v>
      </c>
      <c r="C51" s="150">
        <v>225</v>
      </c>
      <c r="D51" s="151">
        <v>19.55</v>
      </c>
      <c r="E51" s="151">
        <v>19.149999999999999</v>
      </c>
      <c r="F51" s="152">
        <v>45597</v>
      </c>
      <c r="G51" s="170">
        <v>45828</v>
      </c>
      <c r="H51" s="151">
        <v>-2.95</v>
      </c>
      <c r="I51" s="30">
        <f t="shared" si="4"/>
        <v>231</v>
      </c>
      <c r="K51" s="81"/>
    </row>
    <row r="52" spans="2:11" x14ac:dyDescent="0.35">
      <c r="B52" s="149">
        <v>45302.831944444442</v>
      </c>
      <c r="C52" s="150">
        <v>230</v>
      </c>
      <c r="D52" s="151">
        <v>16.82</v>
      </c>
      <c r="E52" s="151">
        <v>16.7</v>
      </c>
      <c r="F52" s="152">
        <v>45597</v>
      </c>
      <c r="G52" s="170">
        <v>45828</v>
      </c>
      <c r="H52" s="151">
        <v>-2.97</v>
      </c>
      <c r="I52" s="30">
        <f t="shared" si="4"/>
        <v>231</v>
      </c>
      <c r="K52" s="81"/>
    </row>
    <row r="53" spans="2:11" x14ac:dyDescent="0.35">
      <c r="B53" s="149">
        <v>45302.822916666664</v>
      </c>
      <c r="C53" s="150">
        <v>235</v>
      </c>
      <c r="D53" s="151">
        <v>14.3</v>
      </c>
      <c r="E53" s="151">
        <v>14.35</v>
      </c>
      <c r="F53" s="152">
        <v>45597</v>
      </c>
      <c r="G53" s="170">
        <v>45828</v>
      </c>
      <c r="H53" s="151">
        <v>-2.6</v>
      </c>
      <c r="I53" s="30">
        <f t="shared" si="4"/>
        <v>231</v>
      </c>
      <c r="K53" s="81"/>
    </row>
    <row r="54" spans="2:11" x14ac:dyDescent="0.35">
      <c r="B54" s="149">
        <v>45302.831250000003</v>
      </c>
      <c r="C54" s="150">
        <v>240</v>
      </c>
      <c r="D54" s="151">
        <v>12.55</v>
      </c>
      <c r="E54" s="151">
        <v>12.35</v>
      </c>
      <c r="F54" s="152">
        <v>45597</v>
      </c>
      <c r="G54" s="170">
        <v>45828</v>
      </c>
      <c r="H54" s="151">
        <v>-2.0699999999999998</v>
      </c>
      <c r="I54" s="30">
        <f t="shared" si="4"/>
        <v>231</v>
      </c>
      <c r="K54" s="81"/>
    </row>
    <row r="55" spans="2:11" x14ac:dyDescent="0.35">
      <c r="B55" s="149">
        <v>45302.826388888891</v>
      </c>
      <c r="C55" s="150">
        <v>245</v>
      </c>
      <c r="D55" s="151">
        <v>10.3</v>
      </c>
      <c r="E55" s="151">
        <v>10.45</v>
      </c>
      <c r="F55" s="152">
        <v>45597</v>
      </c>
      <c r="G55" s="170">
        <v>45828</v>
      </c>
      <c r="H55" s="151">
        <v>-2.7</v>
      </c>
      <c r="I55" s="30">
        <f t="shared" si="4"/>
        <v>231</v>
      </c>
      <c r="K55" s="81"/>
    </row>
    <row r="56" spans="2:11" ht="15" thickBot="1" x14ac:dyDescent="0.4">
      <c r="B56" s="154">
        <v>45302.82708333333</v>
      </c>
      <c r="C56" s="155">
        <v>250</v>
      </c>
      <c r="D56" s="156">
        <v>8.9499999999999993</v>
      </c>
      <c r="E56" s="156">
        <v>8.8000000000000007</v>
      </c>
      <c r="F56" s="157">
        <v>45597</v>
      </c>
      <c r="G56" s="171">
        <v>45828</v>
      </c>
      <c r="H56" s="156">
        <v>-2</v>
      </c>
      <c r="I56" s="172">
        <f t="shared" si="4"/>
        <v>231</v>
      </c>
      <c r="K56" s="81"/>
    </row>
  </sheetData>
  <mergeCells count="1">
    <mergeCell ref="C2:I3"/>
  </mergeCells>
  <hyperlinks>
    <hyperlink ref="C6" r:id="rId1" display="https://finance.yahoo.com/quote/AAPL/options/?straddle=false&amp;strike=190&amp;type=all" xr:uid="{8AD4FAAB-8725-4B75-8FA9-4D0753BDE191}"/>
    <hyperlink ref="C7" r:id="rId2" display="https://finance.yahoo.com/quote/AAPL/options/?straddle=false&amp;strike=200&amp;type=all" xr:uid="{28236F17-FC8E-4984-815F-9B72FDC2E7A1}"/>
    <hyperlink ref="C8" r:id="rId3" display="https://finance.yahoo.com/quote/AAPL/options/?straddle=false&amp;strike=205&amp;type=all" xr:uid="{7B8A3DB8-6532-4269-902A-8246D2A127A5}"/>
    <hyperlink ref="C9" r:id="rId4" display="https://finance.yahoo.com/quote/AAPL/options/?straddle=false&amp;strike=210&amp;type=all" xr:uid="{5FDAEA24-3407-4749-A06D-33C878773AE5}"/>
    <hyperlink ref="C10" r:id="rId5" display="https://finance.yahoo.com/quote/AAPL/options/?straddle=false&amp;strike=215&amp;type=all" xr:uid="{6FB27CD6-B2F9-46B4-AABC-FB7E9FFFBBDB}"/>
    <hyperlink ref="C11" r:id="rId6" display="https://finance.yahoo.com/quote/AAPL/options/?straddle=false&amp;strike=220&amp;type=all" xr:uid="{B417DAF3-8F3F-44DC-8159-0D83A5088A5B}"/>
    <hyperlink ref="C12" r:id="rId7" display="https://finance.yahoo.com/quote/AAPL/options/?straddle=false&amp;strike=225&amp;type=all" xr:uid="{4D1F3BED-C415-4F72-9195-4C46BD9D1F71}"/>
    <hyperlink ref="C13" r:id="rId8" display="https://finance.yahoo.com/quote/AAPL/options/?straddle=false&amp;strike=230&amp;type=all" xr:uid="{35BEAD73-5AA8-4375-8C11-5901416986F1}"/>
    <hyperlink ref="C14" r:id="rId9" display="https://finance.yahoo.com/quote/AAPL/options/?straddle=false&amp;strike=235&amp;type=all" xr:uid="{8D9614F0-601D-45A3-836C-DFA4BB8BFE67}"/>
    <hyperlink ref="C15" r:id="rId10" display="https://finance.yahoo.com/quote/AAPL/options/?straddle=false&amp;strike=240&amp;type=all" xr:uid="{CF99F7B5-5FDB-4567-A7A9-6C27A3899941}"/>
    <hyperlink ref="C16" r:id="rId11" display="https://finance.yahoo.com/quote/AAPL/options/?straddle=false&amp;strike=245&amp;type=all" xr:uid="{CFBEBC7B-BFA2-4514-869C-18FAAB0AB352}"/>
    <hyperlink ref="C17" r:id="rId12" display="https://finance.yahoo.com/quote/AAPL/options/?straddle=false&amp;strike=250&amp;type=all" xr:uid="{2C24CA78-FED2-4A84-8776-A9BD12164DEF}"/>
    <hyperlink ref="C18" r:id="rId13" display="https://finance.yahoo.com/quote/AAPL/options/?straddle=false&amp;strike=255&amp;type=all" xr:uid="{0C5098A1-81BE-46D7-B676-AD693E119571}"/>
    <hyperlink ref="C27" r:id="rId14" display="https://finance.yahoo.com/quote/AAPL/options/?straddle=false&amp;strike=230&amp;type=all" xr:uid="{2694E930-7453-4CBB-9C36-29130E61ECF6}"/>
    <hyperlink ref="C28" r:id="rId15" display="https://finance.yahoo.com/quote/AAPL/options/?straddle=false&amp;strike=235&amp;type=all" xr:uid="{4932E48B-DF14-49BD-B05C-256A8A56CA15}"/>
    <hyperlink ref="C29" r:id="rId16" display="https://finance.yahoo.com/quote/AAPL/options/?straddle=false&amp;strike=240&amp;type=all" xr:uid="{77FFB769-6FE6-40E2-9D85-4B3EF59ADD7E}"/>
    <hyperlink ref="C30" r:id="rId17" display="https://finance.yahoo.com/quote/AAPL/options/?straddle=false&amp;strike=245&amp;type=all" xr:uid="{CFC1FB34-4D16-44D3-9D7E-B59C40DB5D96}"/>
    <hyperlink ref="C31" r:id="rId18" display="https://finance.yahoo.com/quote/AAPL/options/?straddle=false&amp;strike=250&amp;type=all" xr:uid="{D38AB929-2CB6-4932-97BA-73551D5B22E2}"/>
    <hyperlink ref="C32" r:id="rId19" display="https://finance.yahoo.com/quote/AAPL/options/?straddle=false&amp;strike=255&amp;type=all" xr:uid="{7304C0A4-31AC-4905-8C3E-01D5CBE30CE6}"/>
    <hyperlink ref="C33" r:id="rId20" display="https://finance.yahoo.com/quote/AAPL/options/?straddle=false&amp;strike=260&amp;type=all" xr:uid="{4F9CF13D-04BF-4B0E-B3D2-9913B966741A}"/>
    <hyperlink ref="C26" r:id="rId21" display="https://finance.yahoo.com/quote/AAPL/options/?straddle=false&amp;strike=225&amp;type=all" xr:uid="{C1B5AE86-7CE5-4FF9-8E41-411083A4D2BB}"/>
    <hyperlink ref="C25" r:id="rId22" display="https://finance.yahoo.com/quote/AAPL/options/?straddle=false&amp;strike=220&amp;type=all" xr:uid="{079FD71D-6189-40B6-A4B9-3738ED58400D}"/>
    <hyperlink ref="C24" r:id="rId23" display="https://finance.yahoo.com/quote/AAPL/options/?straddle=false&amp;strike=215&amp;type=all" xr:uid="{81DABD55-3C3F-4F29-9DD2-E3FED0C2ED77}"/>
    <hyperlink ref="C23" r:id="rId24" display="https://finance.yahoo.com/quote/AAPL/options/?straddle=false&amp;strike=210&amp;type=all" xr:uid="{809FF393-CA24-4AC7-8B23-F34F2006CED7}"/>
    <hyperlink ref="C22" r:id="rId25" display="https://finance.yahoo.com/quote/AAPL/options/?straddle=false&amp;strike=205&amp;type=all" xr:uid="{B03A07FD-037E-4A8B-82B9-671260D2D51E}"/>
    <hyperlink ref="C21" r:id="rId26" display="https://finance.yahoo.com/quote/AAPL/options/?straddle=false&amp;strike=200&amp;type=all" xr:uid="{02D41780-D08C-430B-9858-87DC26F5CAF8}"/>
    <hyperlink ref="C36" r:id="rId27" display="https://finance.yahoo.com/quote/AAPL/options/?straddle=false&amp;strike=230&amp;type=all" xr:uid="{9CACDBA2-C65B-4AAE-A823-B87A7A1C98AC}"/>
    <hyperlink ref="C37" r:id="rId28" display="https://finance.yahoo.com/quote/AAPL/options/?straddle=false&amp;strike=235&amp;type=all" xr:uid="{909513AA-AC6E-4BA7-BE01-C8D3E0659532}"/>
    <hyperlink ref="C38" r:id="rId29" display="https://finance.yahoo.com/quote/AAPL/options/?straddle=false&amp;strike=240&amp;type=all" xr:uid="{110C2C5D-A0A6-4AE7-B172-7E8C50D8469D}"/>
    <hyperlink ref="C39" r:id="rId30" display="https://finance.yahoo.com/quote/AAPL/options/?straddle=false&amp;strike=245&amp;type=all" xr:uid="{DAEB4F51-D55C-4081-9128-95B85ECDCC0B}"/>
    <hyperlink ref="C40" r:id="rId31" display="https://finance.yahoo.com/quote/AAPL/options/?straddle=false&amp;strike=250&amp;type=all" xr:uid="{0848258C-7082-42B7-A2CB-0067E3AB96FB}"/>
    <hyperlink ref="C41" r:id="rId32" display="https://finance.yahoo.com/quote/AAPL/options/?straddle=false&amp;strike=255&amp;type=all" xr:uid="{CBBE41B4-F5D2-46DB-A678-ABFBCC9DAAF5}"/>
    <hyperlink ref="C44" r:id="rId33" display="https://finance.yahoo.com/quote/AAPL/options/?straddle=false&amp;strike=190&amp;type=all" xr:uid="{2DDE896F-7B0C-46C3-923C-C3CF0D37C596}"/>
    <hyperlink ref="C45" r:id="rId34" display="https://finance.yahoo.com/quote/AAPL/options/?straddle=false&amp;strike=195&amp;type=all" xr:uid="{EB8747BC-B156-4BED-A13C-CCB5EC050DA7}"/>
    <hyperlink ref="C46" r:id="rId35" display="https://finance.yahoo.com/quote/AAPL/options/?straddle=false&amp;strike=200&amp;type=all" xr:uid="{6735817A-F779-480A-920F-DB64D8A2F318}"/>
    <hyperlink ref="C47" r:id="rId36" display="https://finance.yahoo.com/quote/AAPL/options/?straddle=false&amp;strike=205&amp;type=all" xr:uid="{A9C1A9BF-4EF4-4F1B-BF12-F6FA8481C559}"/>
    <hyperlink ref="C48" r:id="rId37" display="https://finance.yahoo.com/quote/AAPL/options/?straddle=false&amp;strike=210&amp;type=all" xr:uid="{E147ECB2-791A-44E7-841F-1E19E6E9B94E}"/>
    <hyperlink ref="C49" r:id="rId38" display="https://finance.yahoo.com/quote/AAPL/options/?straddle=false&amp;strike=215&amp;type=all" xr:uid="{19D4C3F2-9669-4C4B-9C97-8F9A430B61A3}"/>
    <hyperlink ref="C50" r:id="rId39" display="https://finance.yahoo.com/quote/AAPL/options/?straddle=false&amp;strike=220&amp;type=all" xr:uid="{3AFF01B3-F0D1-413C-BF92-659795075842}"/>
    <hyperlink ref="C51" r:id="rId40" display="https://finance.yahoo.com/quote/AAPL/options/?straddle=false&amp;strike=225&amp;type=all" xr:uid="{89682F14-7286-4AD4-B29F-4205C8282C12}"/>
    <hyperlink ref="C52" r:id="rId41" display="https://finance.yahoo.com/quote/AAPL/options/?straddle=false&amp;strike=230&amp;type=all" xr:uid="{C40FEF32-60DE-4FE4-BA60-7C4A96C8D71A}"/>
    <hyperlink ref="C53" r:id="rId42" display="https://finance.yahoo.com/quote/AAPL/options/?straddle=false&amp;strike=235&amp;type=all" xr:uid="{6F3D5313-9FAD-4BB9-ADCE-92A58097AF30}"/>
    <hyperlink ref="C54" r:id="rId43" display="https://finance.yahoo.com/quote/AAPL/options/?straddle=false&amp;strike=240&amp;type=all" xr:uid="{6E4D17E0-B55A-429B-A9E4-50AF52296812}"/>
    <hyperlink ref="C55" r:id="rId44" display="https://finance.yahoo.com/quote/AAPL/options/?straddle=false&amp;strike=245&amp;type=all" xr:uid="{9FA9A73F-6AD7-4F45-97FA-16125B8E92FC}"/>
    <hyperlink ref="C56" r:id="rId45" display="https://finance.yahoo.com/quote/AAPL/options/?straddle=false&amp;strike=250&amp;type=all" xr:uid="{1424284D-FC9C-4083-B435-AA41B3CFFE17}"/>
  </hyperlinks>
  <pageMargins left="0.7" right="0.7" top="0.75" bottom="0.75" header="0.3" footer="0.3"/>
  <drawing r:id="rId4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82288-0A6E-49A7-B30F-581CC1E996D0}">
  <sheetPr codeName="Sheet26">
    <tabColor theme="4" tint="0.79998168889431442"/>
  </sheetPr>
  <dimension ref="C1:Y49"/>
  <sheetViews>
    <sheetView topLeftCell="A31" workbookViewId="0">
      <pane xSplit="7" topLeftCell="I1" activePane="topRight" state="frozen"/>
      <selection pane="topRight" activeCell="Q45" sqref="Q45"/>
    </sheetView>
  </sheetViews>
  <sheetFormatPr defaultRowHeight="14.5" x14ac:dyDescent="0.35"/>
  <cols>
    <col min="17" max="17" width="17.26953125" bestFit="1" customWidth="1"/>
    <col min="18" max="18" width="12.453125" bestFit="1" customWidth="1"/>
    <col min="19" max="19" width="13.54296875" bestFit="1" customWidth="1"/>
    <col min="20" max="20" width="12.453125" bestFit="1" customWidth="1"/>
    <col min="22" max="24" width="12.453125" bestFit="1" customWidth="1"/>
    <col min="25" max="25" width="13.453125" customWidth="1"/>
  </cols>
  <sheetData>
    <row r="1" spans="3:25" ht="15" thickBot="1" x14ac:dyDescent="0.4">
      <c r="C1" s="190" t="s">
        <v>546</v>
      </c>
      <c r="D1" s="191">
        <v>222.91</v>
      </c>
      <c r="N1" s="240" t="s">
        <v>529</v>
      </c>
      <c r="O1" s="241"/>
      <c r="P1" s="241"/>
      <c r="Q1" s="241"/>
      <c r="R1" s="242"/>
    </row>
    <row r="2" spans="3:25" ht="15" thickBot="1" x14ac:dyDescent="0.4">
      <c r="C2" s="189" t="s">
        <v>2</v>
      </c>
      <c r="D2" s="192">
        <v>4.2799999999999998E-2</v>
      </c>
      <c r="N2" s="246"/>
      <c r="O2" s="247"/>
      <c r="P2" s="247"/>
      <c r="Q2" s="247"/>
      <c r="R2" s="248"/>
    </row>
    <row r="3" spans="3:25" ht="15" thickBot="1" x14ac:dyDescent="0.4"/>
    <row r="4" spans="3:25" x14ac:dyDescent="0.35">
      <c r="C4" s="174" t="s">
        <v>508</v>
      </c>
      <c r="D4" s="175" t="s">
        <v>1</v>
      </c>
      <c r="E4" s="175" t="s">
        <v>119</v>
      </c>
      <c r="F4" s="175" t="s">
        <v>120</v>
      </c>
      <c r="G4" s="175" t="s">
        <v>5</v>
      </c>
      <c r="H4" s="175" t="s">
        <v>509</v>
      </c>
      <c r="I4" s="176" t="s">
        <v>520</v>
      </c>
      <c r="K4" s="174" t="s">
        <v>1</v>
      </c>
      <c r="L4" s="175" t="s">
        <v>510</v>
      </c>
      <c r="M4" s="175" t="s">
        <v>5</v>
      </c>
      <c r="N4" s="175" t="s">
        <v>511</v>
      </c>
      <c r="O4" s="176" t="s">
        <v>512</v>
      </c>
      <c r="Q4" s="174" t="s">
        <v>519</v>
      </c>
      <c r="R4" s="175" t="s">
        <v>518</v>
      </c>
      <c r="S4" s="175" t="s">
        <v>517</v>
      </c>
      <c r="T4" s="175" t="s">
        <v>516</v>
      </c>
      <c r="U4" s="175" t="s">
        <v>515</v>
      </c>
      <c r="V4" s="176" t="s">
        <v>514</v>
      </c>
    </row>
    <row r="5" spans="3:25" x14ac:dyDescent="0.35">
      <c r="C5" s="177">
        <v>222.91</v>
      </c>
      <c r="D5" s="99">
        <v>190</v>
      </c>
      <c r="E5" s="99">
        <v>33.6</v>
      </c>
      <c r="F5" s="99">
        <v>34.65</v>
      </c>
      <c r="G5" s="99">
        <v>35</v>
      </c>
      <c r="H5" s="99">
        <f>BSCImVol($D$1,D5,$D$2,0,G5/365,(E5+F5)/2)</f>
        <v>0.3231658274307847</v>
      </c>
      <c r="I5" s="178">
        <f>$V$5+$U$5*K5+$T$5*L5+$S$5*M5+$R$5*N5+$Q$5*O5</f>
        <v>0.31333782398788623</v>
      </c>
      <c r="K5" s="177">
        <v>190</v>
      </c>
      <c r="L5" s="99">
        <f>K5^2</f>
        <v>36100</v>
      </c>
      <c r="M5" s="99">
        <f t="shared" ref="M5:M36" si="0">G5/365</f>
        <v>9.5890410958904104E-2</v>
      </c>
      <c r="N5" s="99">
        <f>M5^2</f>
        <v>9.1949709138675166E-3</v>
      </c>
      <c r="O5" s="178">
        <f>K5*M5</f>
        <v>18.219178082191778</v>
      </c>
      <c r="Q5" s="177">
        <f t="array" ref="Q5:V11">LINEST(H5:H49,K5:O49,TRUE,TRUE)</f>
        <v>1.7977277146877762E-3</v>
      </c>
      <c r="R5" s="99">
        <v>0.11789882578030995</v>
      </c>
      <c r="S5" s="99">
        <v>-0.48411591333260778</v>
      </c>
      <c r="T5" s="99">
        <v>1.714081691230178E-5</v>
      </c>
      <c r="U5" s="99">
        <v>-9.3726379777851285E-3</v>
      </c>
      <c r="V5" s="178">
        <v>1.4879404254631581</v>
      </c>
    </row>
    <row r="6" spans="3:25" x14ac:dyDescent="0.35">
      <c r="C6" s="177">
        <v>222.91</v>
      </c>
      <c r="D6" s="99">
        <v>200</v>
      </c>
      <c r="E6" s="99">
        <v>24.5</v>
      </c>
      <c r="F6" s="99">
        <v>25</v>
      </c>
      <c r="G6" s="99">
        <v>35</v>
      </c>
      <c r="H6" s="99">
        <f t="shared" ref="H6:H49" si="1">BSCImVol($D$1,D6,$D$2,0,G6/365,(E6+F6)/2)</f>
        <v>0.29589623678475618</v>
      </c>
      <c r="I6" s="178">
        <f t="shared" ref="I6:I49" si="2">$V$5+$U$5*K6+$T$5*L6+$S$5*M6+$R$5*N6+$Q$5*O6</f>
        <v>0.28818447866154806</v>
      </c>
      <c r="K6" s="177">
        <v>200</v>
      </c>
      <c r="L6" s="99">
        <f t="shared" ref="L6:L36" si="3">K6^2</f>
        <v>40000</v>
      </c>
      <c r="M6" s="99">
        <f t="shared" si="0"/>
        <v>9.5890410958904104E-2</v>
      </c>
      <c r="N6" s="99">
        <f t="shared" ref="N6:N49" si="4">M6^2</f>
        <v>9.1949709138675166E-3</v>
      </c>
      <c r="O6" s="178">
        <f t="shared" ref="O6:O49" si="5">K6*M6</f>
        <v>19.17808219178082</v>
      </c>
      <c r="Q6" s="177">
        <v>2.1748478677860398E-4</v>
      </c>
      <c r="R6" s="99">
        <v>3.6000546514297051E-2</v>
      </c>
      <c r="S6" s="99">
        <v>5.8882953121865755E-2</v>
      </c>
      <c r="T6" s="99">
        <v>2.5716866890624024E-6</v>
      </c>
      <c r="U6" s="99">
        <v>1.1750680192578104E-3</v>
      </c>
      <c r="V6" s="178">
        <v>0.13401452391865759</v>
      </c>
    </row>
    <row r="7" spans="3:25" x14ac:dyDescent="0.35">
      <c r="C7" s="177">
        <v>222.91</v>
      </c>
      <c r="D7" s="99">
        <v>205</v>
      </c>
      <c r="E7" s="99">
        <v>19.899999999999999</v>
      </c>
      <c r="F7" s="99">
        <v>20.399999999999999</v>
      </c>
      <c r="G7" s="99">
        <v>35</v>
      </c>
      <c r="H7" s="99">
        <f t="shared" si="1"/>
        <v>0.27351001743227243</v>
      </c>
      <c r="I7" s="178">
        <f t="shared" si="2"/>
        <v>0.27689336726680175</v>
      </c>
      <c r="K7" s="177">
        <v>205</v>
      </c>
      <c r="L7" s="99">
        <f t="shared" si="3"/>
        <v>42025</v>
      </c>
      <c r="M7" s="99">
        <f t="shared" si="0"/>
        <v>9.5890410958904104E-2</v>
      </c>
      <c r="N7" s="99">
        <f t="shared" si="4"/>
        <v>9.1949709138675166E-3</v>
      </c>
      <c r="O7" s="178">
        <f t="shared" si="5"/>
        <v>19.657534246575342</v>
      </c>
      <c r="Q7" s="177">
        <v>0.94547524157617679</v>
      </c>
      <c r="R7" s="99">
        <v>5.9949291681527907E-3</v>
      </c>
      <c r="S7" s="99" t="e">
        <v>#N/A</v>
      </c>
      <c r="T7" s="99" t="e">
        <v>#N/A</v>
      </c>
      <c r="U7" s="99" t="e">
        <v>#N/A</v>
      </c>
      <c r="V7" s="178" t="e">
        <v>#N/A</v>
      </c>
    </row>
    <row r="8" spans="3:25" x14ac:dyDescent="0.35">
      <c r="C8" s="177">
        <v>222.91</v>
      </c>
      <c r="D8" s="99">
        <v>210</v>
      </c>
      <c r="E8" s="99">
        <v>15.85</v>
      </c>
      <c r="F8" s="99">
        <v>16.2</v>
      </c>
      <c r="G8" s="99">
        <v>35</v>
      </c>
      <c r="H8" s="99">
        <f t="shared" si="1"/>
        <v>0.2669559745118022</v>
      </c>
      <c r="I8" s="178">
        <f t="shared" si="2"/>
        <v>0.26645929671767044</v>
      </c>
      <c r="K8" s="177">
        <v>210</v>
      </c>
      <c r="L8" s="99">
        <f t="shared" si="3"/>
        <v>44100</v>
      </c>
      <c r="M8" s="99">
        <f t="shared" si="0"/>
        <v>9.5890410958904104E-2</v>
      </c>
      <c r="N8" s="99">
        <f t="shared" si="4"/>
        <v>9.1949709138675166E-3</v>
      </c>
      <c r="O8" s="178">
        <f t="shared" si="5"/>
        <v>20.136986301369863</v>
      </c>
      <c r="Q8" s="177">
        <v>135.25427892720339</v>
      </c>
      <c r="R8" s="99">
        <v>39</v>
      </c>
      <c r="S8" s="99" t="e">
        <v>#N/A</v>
      </c>
      <c r="T8" s="99" t="e">
        <v>#N/A</v>
      </c>
      <c r="U8" s="99" t="e">
        <v>#N/A</v>
      </c>
      <c r="V8" s="178" t="e">
        <v>#N/A</v>
      </c>
    </row>
    <row r="9" spans="3:25" x14ac:dyDescent="0.35">
      <c r="C9" s="177">
        <v>222.91</v>
      </c>
      <c r="D9" s="99">
        <v>215</v>
      </c>
      <c r="E9" s="99">
        <v>11.9</v>
      </c>
      <c r="F9" s="99">
        <v>12.5</v>
      </c>
      <c r="G9" s="99">
        <v>35</v>
      </c>
      <c r="H9" s="99">
        <f t="shared" si="1"/>
        <v>0.25706518907099962</v>
      </c>
      <c r="I9" s="178">
        <f t="shared" si="2"/>
        <v>0.25688226701415406</v>
      </c>
      <c r="K9" s="177">
        <v>215</v>
      </c>
      <c r="L9" s="99">
        <f t="shared" si="3"/>
        <v>46225</v>
      </c>
      <c r="M9" s="99">
        <f t="shared" si="0"/>
        <v>9.5890410958904104E-2</v>
      </c>
      <c r="N9" s="99">
        <f t="shared" si="4"/>
        <v>9.1949709138675166E-3</v>
      </c>
      <c r="O9" s="178">
        <f t="shared" si="5"/>
        <v>20.616438356164384</v>
      </c>
      <c r="Q9" s="177">
        <v>2.4304636493786631E-2</v>
      </c>
      <c r="R9" s="99">
        <v>1.4016278535155956E-3</v>
      </c>
      <c r="S9" s="99" t="e">
        <v>#N/A</v>
      </c>
      <c r="T9" s="99" t="e">
        <v>#N/A</v>
      </c>
      <c r="U9" s="99" t="e">
        <v>#N/A</v>
      </c>
      <c r="V9" s="178" t="e">
        <v>#N/A</v>
      </c>
    </row>
    <row r="10" spans="3:25" x14ac:dyDescent="0.35">
      <c r="C10" s="177">
        <v>222.91</v>
      </c>
      <c r="D10" s="99">
        <v>220</v>
      </c>
      <c r="E10" s="99">
        <v>8.65</v>
      </c>
      <c r="F10" s="99">
        <v>9.5</v>
      </c>
      <c r="G10" s="99">
        <v>35</v>
      </c>
      <c r="H10" s="99">
        <f t="shared" si="1"/>
        <v>0.25665056426078081</v>
      </c>
      <c r="I10" s="178">
        <f t="shared" si="2"/>
        <v>0.24816227815625302</v>
      </c>
      <c r="K10" s="177">
        <v>220</v>
      </c>
      <c r="L10" s="99">
        <f t="shared" si="3"/>
        <v>48400</v>
      </c>
      <c r="M10" s="99">
        <f t="shared" si="0"/>
        <v>9.5890410958904104E-2</v>
      </c>
      <c r="N10" s="99">
        <f t="shared" si="4"/>
        <v>9.1949709138675166E-3</v>
      </c>
      <c r="O10" s="178">
        <f t="shared" si="5"/>
        <v>21.095890410958901</v>
      </c>
      <c r="Q10" s="177" t="e">
        <v>#N/A</v>
      </c>
      <c r="R10" s="99" t="e">
        <v>#N/A</v>
      </c>
      <c r="S10" s="99" t="e">
        <v>#N/A</v>
      </c>
      <c r="T10" s="99" t="e">
        <v>#N/A</v>
      </c>
      <c r="U10" s="99" t="e">
        <v>#N/A</v>
      </c>
      <c r="V10" s="178" t="e">
        <v>#N/A</v>
      </c>
    </row>
    <row r="11" spans="3:25" ht="15" thickBot="1" x14ac:dyDescent="0.4">
      <c r="C11" s="177">
        <v>222.91</v>
      </c>
      <c r="D11" s="99">
        <v>225</v>
      </c>
      <c r="E11" s="99">
        <v>5.75</v>
      </c>
      <c r="F11" s="99">
        <v>6.15</v>
      </c>
      <c r="G11" s="99">
        <v>35</v>
      </c>
      <c r="H11" s="99">
        <f t="shared" si="1"/>
        <v>0.23611277807503939</v>
      </c>
      <c r="I11" s="178">
        <f t="shared" si="2"/>
        <v>0.24029933014396698</v>
      </c>
      <c r="K11" s="177">
        <v>225</v>
      </c>
      <c r="L11" s="99">
        <f t="shared" si="3"/>
        <v>50625</v>
      </c>
      <c r="M11" s="99">
        <f t="shared" si="0"/>
        <v>9.5890410958904104E-2</v>
      </c>
      <c r="N11" s="99">
        <f t="shared" si="4"/>
        <v>9.1949709138675166E-3</v>
      </c>
      <c r="O11" s="178">
        <f t="shared" si="5"/>
        <v>21.575342465753423</v>
      </c>
      <c r="Q11" s="51" t="e">
        <v>#N/A</v>
      </c>
      <c r="R11" s="35" t="e">
        <v>#N/A</v>
      </c>
      <c r="S11" s="35" t="e">
        <v>#N/A</v>
      </c>
      <c r="T11" s="35" t="e">
        <v>#N/A</v>
      </c>
      <c r="U11" s="35" t="e">
        <v>#N/A</v>
      </c>
      <c r="V11" s="52" t="e">
        <v>#N/A</v>
      </c>
    </row>
    <row r="12" spans="3:25" x14ac:dyDescent="0.35">
      <c r="C12" s="177">
        <v>222.91</v>
      </c>
      <c r="D12" s="99">
        <v>230</v>
      </c>
      <c r="E12" s="99">
        <v>3.65</v>
      </c>
      <c r="F12" s="99">
        <v>3.85</v>
      </c>
      <c r="G12" s="99">
        <v>35</v>
      </c>
      <c r="H12" s="99">
        <f t="shared" si="1"/>
        <v>0.22775391582399607</v>
      </c>
      <c r="I12" s="178">
        <f t="shared" si="2"/>
        <v>0.23329342297729616</v>
      </c>
      <c r="K12" s="177">
        <v>230</v>
      </c>
      <c r="L12" s="99">
        <f t="shared" si="3"/>
        <v>52900</v>
      </c>
      <c r="M12" s="99">
        <f t="shared" si="0"/>
        <v>9.5890410958904104E-2</v>
      </c>
      <c r="N12" s="99">
        <f t="shared" si="4"/>
        <v>9.1949709138675166E-3</v>
      </c>
      <c r="O12" s="178">
        <f t="shared" si="5"/>
        <v>22.054794520547944</v>
      </c>
    </row>
    <row r="13" spans="3:25" x14ac:dyDescent="0.35">
      <c r="C13" s="177">
        <v>222.91</v>
      </c>
      <c r="D13" s="99">
        <v>235</v>
      </c>
      <c r="E13" s="99">
        <v>2.09</v>
      </c>
      <c r="F13" s="99">
        <v>2.2599999999999998</v>
      </c>
      <c r="G13" s="99">
        <v>35</v>
      </c>
      <c r="H13" s="99">
        <f t="shared" si="1"/>
        <v>0.22039319854229689</v>
      </c>
      <c r="I13" s="178">
        <f t="shared" si="2"/>
        <v>0.22714455665623989</v>
      </c>
      <c r="K13" s="177">
        <v>235</v>
      </c>
      <c r="L13" s="99">
        <f t="shared" si="3"/>
        <v>55225</v>
      </c>
      <c r="M13" s="99">
        <f t="shared" si="0"/>
        <v>9.5890410958904104E-2</v>
      </c>
      <c r="N13" s="99">
        <f t="shared" si="4"/>
        <v>9.1949709138675166E-3</v>
      </c>
      <c r="O13" s="178">
        <f t="shared" si="5"/>
        <v>22.534246575342465</v>
      </c>
    </row>
    <row r="14" spans="3:25" ht="15" thickBot="1" x14ac:dyDescent="0.4">
      <c r="C14" s="177">
        <v>222.91</v>
      </c>
      <c r="D14" s="99">
        <v>240</v>
      </c>
      <c r="E14" s="99">
        <v>1.17</v>
      </c>
      <c r="F14" s="99">
        <v>1.3</v>
      </c>
      <c r="G14" s="99">
        <v>35</v>
      </c>
      <c r="H14" s="99">
        <f t="shared" si="1"/>
        <v>0.21906941663473845</v>
      </c>
      <c r="I14" s="178">
        <f t="shared" si="2"/>
        <v>0.22185273118079915</v>
      </c>
      <c r="K14" s="177">
        <v>240</v>
      </c>
      <c r="L14" s="99">
        <f t="shared" si="3"/>
        <v>57600</v>
      </c>
      <c r="M14" s="99">
        <f t="shared" si="0"/>
        <v>9.5890410958904104E-2</v>
      </c>
      <c r="N14" s="99">
        <f t="shared" si="4"/>
        <v>9.1949709138675166E-3</v>
      </c>
      <c r="O14" s="178">
        <f t="shared" si="5"/>
        <v>23.013698630136986</v>
      </c>
      <c r="Q14" s="101"/>
      <c r="R14" s="101"/>
    </row>
    <row r="15" spans="3:25" x14ac:dyDescent="0.35">
      <c r="C15" s="177">
        <v>222.91</v>
      </c>
      <c r="D15" s="99">
        <v>245</v>
      </c>
      <c r="E15" s="99">
        <v>0.62</v>
      </c>
      <c r="F15" s="99">
        <v>0.69</v>
      </c>
      <c r="G15" s="99">
        <v>35</v>
      </c>
      <c r="H15" s="99">
        <f t="shared" si="1"/>
        <v>0.21764272358268499</v>
      </c>
      <c r="I15" s="178">
        <f t="shared" si="2"/>
        <v>0.21741794655097343</v>
      </c>
      <c r="K15" s="177">
        <v>245</v>
      </c>
      <c r="L15" s="99">
        <f t="shared" si="3"/>
        <v>60025</v>
      </c>
      <c r="M15" s="99">
        <f t="shared" si="0"/>
        <v>9.5890410958904104E-2</v>
      </c>
      <c r="N15" s="99">
        <f t="shared" si="4"/>
        <v>9.1949709138675166E-3</v>
      </c>
      <c r="O15" s="178">
        <f t="shared" si="5"/>
        <v>23.493150684931507</v>
      </c>
      <c r="Q15" s="185"/>
      <c r="R15" s="100"/>
      <c r="S15" s="100"/>
      <c r="T15" s="100"/>
      <c r="U15" s="100"/>
      <c r="V15" s="100"/>
      <c r="W15" s="100"/>
      <c r="X15" s="100"/>
      <c r="Y15" s="186"/>
    </row>
    <row r="16" spans="3:25" x14ac:dyDescent="0.35">
      <c r="C16" s="177">
        <v>222.91</v>
      </c>
      <c r="D16" s="99">
        <v>250</v>
      </c>
      <c r="E16" s="99">
        <v>0.33</v>
      </c>
      <c r="F16" s="99">
        <v>0.37</v>
      </c>
      <c r="G16" s="99">
        <v>35</v>
      </c>
      <c r="H16" s="99">
        <f t="shared" si="1"/>
        <v>0.21963411476463079</v>
      </c>
      <c r="I16" s="178">
        <f t="shared" si="2"/>
        <v>0.21384020276676291</v>
      </c>
      <c r="K16" s="177">
        <v>250</v>
      </c>
      <c r="L16" s="99">
        <f t="shared" si="3"/>
        <v>62500</v>
      </c>
      <c r="M16" s="99">
        <f t="shared" si="0"/>
        <v>9.5890410958904104E-2</v>
      </c>
      <c r="N16" s="99">
        <f t="shared" si="4"/>
        <v>9.1949709138675166E-3</v>
      </c>
      <c r="O16" s="178">
        <f t="shared" si="5"/>
        <v>23.972602739726025</v>
      </c>
      <c r="Q16" s="193" t="s">
        <v>521</v>
      </c>
      <c r="Y16" s="169"/>
    </row>
    <row r="17" spans="3:25" ht="15" thickBot="1" x14ac:dyDescent="0.4">
      <c r="C17" s="177">
        <v>222.91</v>
      </c>
      <c r="D17" s="99">
        <v>255</v>
      </c>
      <c r="E17" s="99">
        <v>0.18</v>
      </c>
      <c r="F17" s="99">
        <v>0.2</v>
      </c>
      <c r="G17" s="99">
        <v>35</v>
      </c>
      <c r="H17" s="99">
        <f t="shared" si="1"/>
        <v>0.22357192356139421</v>
      </c>
      <c r="I17" s="178">
        <f t="shared" si="2"/>
        <v>0.21111949982816741</v>
      </c>
      <c r="K17" s="177">
        <v>255</v>
      </c>
      <c r="L17" s="99">
        <f t="shared" si="3"/>
        <v>65025</v>
      </c>
      <c r="M17" s="99">
        <f t="shared" si="0"/>
        <v>9.5890410958904104E-2</v>
      </c>
      <c r="N17" s="99">
        <f t="shared" si="4"/>
        <v>9.1949709138675166E-3</v>
      </c>
      <c r="O17" s="178">
        <f t="shared" si="5"/>
        <v>24.452054794520546</v>
      </c>
      <c r="Q17" s="187"/>
      <c r="Y17" s="169"/>
    </row>
    <row r="18" spans="3:25" x14ac:dyDescent="0.35">
      <c r="C18" s="177">
        <v>222.91</v>
      </c>
      <c r="D18" s="99">
        <v>200</v>
      </c>
      <c r="E18" s="99">
        <v>26.25</v>
      </c>
      <c r="F18" s="99">
        <v>27.45</v>
      </c>
      <c r="G18" s="99">
        <v>77</v>
      </c>
      <c r="H18" s="99">
        <f t="shared" si="1"/>
        <v>0.25949219707399607</v>
      </c>
      <c r="I18" s="178">
        <f t="shared" si="2"/>
        <v>0.27801320674047036</v>
      </c>
      <c r="K18" s="177">
        <v>200</v>
      </c>
      <c r="L18" s="99">
        <f t="shared" si="3"/>
        <v>40000</v>
      </c>
      <c r="M18" s="99">
        <f t="shared" si="0"/>
        <v>0.21095890410958903</v>
      </c>
      <c r="N18" s="99">
        <f t="shared" si="4"/>
        <v>4.4503659223118781E-2</v>
      </c>
      <c r="O18" s="178">
        <f t="shared" si="5"/>
        <v>42.19178082191781</v>
      </c>
      <c r="Q18" s="194" t="s">
        <v>522</v>
      </c>
      <c r="R18" s="195"/>
      <c r="Y18" s="169"/>
    </row>
    <row r="19" spans="3:25" x14ac:dyDescent="0.35">
      <c r="C19" s="177">
        <v>222.91</v>
      </c>
      <c r="D19" s="99">
        <v>205</v>
      </c>
      <c r="E19" s="99">
        <v>23</v>
      </c>
      <c r="F19" s="99">
        <v>23.3</v>
      </c>
      <c r="G19" s="99">
        <v>77</v>
      </c>
      <c r="H19" s="99">
        <f t="shared" si="1"/>
        <v>0.26758025866001844</v>
      </c>
      <c r="I19" s="178">
        <f t="shared" si="2"/>
        <v>0.26775640444184573</v>
      </c>
      <c r="K19" s="177">
        <v>205</v>
      </c>
      <c r="L19" s="99">
        <f t="shared" si="3"/>
        <v>42025</v>
      </c>
      <c r="M19" s="99">
        <f t="shared" si="0"/>
        <v>0.21095890410958903</v>
      </c>
      <c r="N19" s="99">
        <f t="shared" si="4"/>
        <v>4.4503659223118781E-2</v>
      </c>
      <c r="O19" s="178">
        <f t="shared" si="5"/>
        <v>43.246575342465754</v>
      </c>
      <c r="Q19" s="177" t="s">
        <v>523</v>
      </c>
      <c r="R19" s="99">
        <v>0.97235551192769853</v>
      </c>
      <c r="Y19" s="169"/>
    </row>
    <row r="20" spans="3:25" x14ac:dyDescent="0.35">
      <c r="C20" s="177">
        <v>222.91</v>
      </c>
      <c r="D20" s="99">
        <v>210</v>
      </c>
      <c r="E20" s="99">
        <v>19.100000000000001</v>
      </c>
      <c r="F20" s="99">
        <v>19.399999999999999</v>
      </c>
      <c r="G20" s="99">
        <v>77</v>
      </c>
      <c r="H20" s="99">
        <f t="shared" si="1"/>
        <v>0.25822225492447615</v>
      </c>
      <c r="I20" s="178">
        <f t="shared" si="2"/>
        <v>0.2583566429888362</v>
      </c>
      <c r="K20" s="177">
        <v>210</v>
      </c>
      <c r="L20" s="99">
        <f t="shared" si="3"/>
        <v>44100</v>
      </c>
      <c r="M20" s="99">
        <f t="shared" si="0"/>
        <v>0.21095890410958903</v>
      </c>
      <c r="N20" s="99">
        <f t="shared" si="4"/>
        <v>4.4503659223118781E-2</v>
      </c>
      <c r="O20" s="178">
        <f t="shared" si="5"/>
        <v>44.301369863013697</v>
      </c>
      <c r="Q20" s="177" t="s">
        <v>524</v>
      </c>
      <c r="R20" s="99">
        <v>0.94547524157617679</v>
      </c>
      <c r="Y20" s="169"/>
    </row>
    <row r="21" spans="3:25" x14ac:dyDescent="0.35">
      <c r="C21" s="177">
        <v>222.91</v>
      </c>
      <c r="D21" s="99">
        <v>215</v>
      </c>
      <c r="E21" s="99">
        <v>15.5</v>
      </c>
      <c r="F21" s="99">
        <v>15.8</v>
      </c>
      <c r="G21" s="99">
        <v>77</v>
      </c>
      <c r="H21" s="99">
        <f t="shared" si="1"/>
        <v>0.2496579522266984</v>
      </c>
      <c r="I21" s="178">
        <f t="shared" si="2"/>
        <v>0.24981392238144157</v>
      </c>
      <c r="K21" s="177">
        <v>215</v>
      </c>
      <c r="L21" s="99">
        <f t="shared" si="3"/>
        <v>46225</v>
      </c>
      <c r="M21" s="99">
        <f t="shared" si="0"/>
        <v>0.21095890410958903</v>
      </c>
      <c r="N21" s="99">
        <f t="shared" si="4"/>
        <v>4.4503659223118781E-2</v>
      </c>
      <c r="O21" s="178">
        <f t="shared" si="5"/>
        <v>45.356164383561641</v>
      </c>
      <c r="Q21" s="177" t="s">
        <v>525</v>
      </c>
      <c r="R21" s="99">
        <v>0.93848488793209695</v>
      </c>
      <c r="Y21" s="169"/>
    </row>
    <row r="22" spans="3:25" x14ac:dyDescent="0.35">
      <c r="C22" s="177">
        <v>222.91</v>
      </c>
      <c r="D22" s="99">
        <v>220</v>
      </c>
      <c r="E22" s="99">
        <v>12.35</v>
      </c>
      <c r="F22" s="99">
        <v>12.55</v>
      </c>
      <c r="G22" s="99">
        <v>77</v>
      </c>
      <c r="H22" s="99">
        <f t="shared" si="1"/>
        <v>0.24305409286171198</v>
      </c>
      <c r="I22" s="178">
        <f t="shared" si="2"/>
        <v>0.24212824261966226</v>
      </c>
      <c r="K22" s="177">
        <v>220</v>
      </c>
      <c r="L22" s="99">
        <f t="shared" si="3"/>
        <v>48400</v>
      </c>
      <c r="M22" s="99">
        <f t="shared" si="0"/>
        <v>0.21095890410958903</v>
      </c>
      <c r="N22" s="99">
        <f t="shared" si="4"/>
        <v>4.4503659223118781E-2</v>
      </c>
      <c r="O22" s="178">
        <f t="shared" si="5"/>
        <v>46.410958904109584</v>
      </c>
      <c r="Q22" s="177" t="s">
        <v>526</v>
      </c>
      <c r="R22" s="99">
        <v>5.9949291681527907E-3</v>
      </c>
      <c r="Y22" s="169"/>
    </row>
    <row r="23" spans="3:25" ht="15" thickBot="1" x14ac:dyDescent="0.4">
      <c r="C23" s="177">
        <v>222.91</v>
      </c>
      <c r="D23" s="99">
        <v>225</v>
      </c>
      <c r="E23" s="99">
        <v>9.4499999999999993</v>
      </c>
      <c r="F23" s="99">
        <v>9.65</v>
      </c>
      <c r="G23" s="99">
        <v>77</v>
      </c>
      <c r="H23" s="99">
        <f t="shared" si="1"/>
        <v>0.23471568245440722</v>
      </c>
      <c r="I23" s="178">
        <f t="shared" si="2"/>
        <v>0.23529960370349795</v>
      </c>
      <c r="K23" s="177">
        <v>225</v>
      </c>
      <c r="L23" s="99">
        <f t="shared" si="3"/>
        <v>50625</v>
      </c>
      <c r="M23" s="99">
        <f t="shared" si="0"/>
        <v>0.21095890410958903</v>
      </c>
      <c r="N23" s="99">
        <f t="shared" si="4"/>
        <v>4.4503659223118781E-2</v>
      </c>
      <c r="O23" s="178">
        <f t="shared" si="5"/>
        <v>47.465753424657535</v>
      </c>
      <c r="Q23" s="51" t="s">
        <v>527</v>
      </c>
      <c r="R23" s="35">
        <v>45</v>
      </c>
      <c r="Y23" s="169"/>
    </row>
    <row r="24" spans="3:25" x14ac:dyDescent="0.35">
      <c r="C24" s="177">
        <v>222.91</v>
      </c>
      <c r="D24" s="99">
        <v>230</v>
      </c>
      <c r="E24" s="99">
        <v>7</v>
      </c>
      <c r="F24" s="99">
        <v>7.15</v>
      </c>
      <c r="G24" s="99">
        <v>77</v>
      </c>
      <c r="H24" s="99">
        <f t="shared" si="1"/>
        <v>0.22703229915350676</v>
      </c>
      <c r="I24" s="178">
        <f t="shared" si="2"/>
        <v>0.22932800563294886</v>
      </c>
      <c r="K24" s="177">
        <v>230</v>
      </c>
      <c r="L24" s="99">
        <f t="shared" si="3"/>
        <v>52900</v>
      </c>
      <c r="M24" s="99">
        <f t="shared" si="0"/>
        <v>0.21095890410958903</v>
      </c>
      <c r="N24" s="99">
        <f t="shared" si="4"/>
        <v>4.4503659223118781E-2</v>
      </c>
      <c r="O24" s="178">
        <f t="shared" si="5"/>
        <v>48.520547945205479</v>
      </c>
      <c r="Q24" s="187"/>
      <c r="Y24" s="169"/>
    </row>
    <row r="25" spans="3:25" ht="15" thickBot="1" x14ac:dyDescent="0.4">
      <c r="C25" s="177">
        <v>222.91</v>
      </c>
      <c r="D25" s="99">
        <v>235</v>
      </c>
      <c r="E25" s="99">
        <v>5</v>
      </c>
      <c r="F25" s="99">
        <v>5.15</v>
      </c>
      <c r="G25" s="99">
        <v>77</v>
      </c>
      <c r="H25" s="99">
        <f t="shared" si="1"/>
        <v>0.22085989359766245</v>
      </c>
      <c r="I25" s="178">
        <f t="shared" si="2"/>
        <v>0.2242134484080143</v>
      </c>
      <c r="K25" s="177">
        <v>235</v>
      </c>
      <c r="L25" s="99">
        <f t="shared" si="3"/>
        <v>55225</v>
      </c>
      <c r="M25" s="99">
        <f t="shared" si="0"/>
        <v>0.21095890410958903</v>
      </c>
      <c r="N25" s="99">
        <f t="shared" si="4"/>
        <v>4.4503659223118781E-2</v>
      </c>
      <c r="O25" s="178">
        <f t="shared" si="5"/>
        <v>49.575342465753423</v>
      </c>
      <c r="Q25" s="187" t="s">
        <v>528</v>
      </c>
      <c r="Y25" s="169"/>
    </row>
    <row r="26" spans="3:25" x14ac:dyDescent="0.35">
      <c r="C26" s="177">
        <v>222.91</v>
      </c>
      <c r="D26" s="99">
        <v>240</v>
      </c>
      <c r="E26" s="99">
        <v>3.45</v>
      </c>
      <c r="F26" s="99">
        <v>3.6</v>
      </c>
      <c r="G26" s="99">
        <v>77</v>
      </c>
      <c r="H26" s="99">
        <f t="shared" si="1"/>
        <v>0.21597714629024267</v>
      </c>
      <c r="I26" s="178">
        <f t="shared" si="2"/>
        <v>0.21995593202869529</v>
      </c>
      <c r="K26" s="177">
        <v>240</v>
      </c>
      <c r="L26" s="99">
        <f t="shared" si="3"/>
        <v>57600</v>
      </c>
      <c r="M26" s="99">
        <f t="shared" si="0"/>
        <v>0.21095890410958903</v>
      </c>
      <c r="N26" s="99">
        <f t="shared" si="4"/>
        <v>4.4503659223118781E-2</v>
      </c>
      <c r="O26" s="178">
        <f t="shared" si="5"/>
        <v>50.630136986301366</v>
      </c>
      <c r="Q26" s="188"/>
      <c r="R26" s="196" t="s">
        <v>533</v>
      </c>
      <c r="S26" s="196" t="s">
        <v>534</v>
      </c>
      <c r="T26" s="196" t="s">
        <v>535</v>
      </c>
      <c r="U26" s="196" t="s">
        <v>536</v>
      </c>
      <c r="V26" s="196" t="s">
        <v>537</v>
      </c>
      <c r="Y26" s="169"/>
    </row>
    <row r="27" spans="3:25" x14ac:dyDescent="0.35">
      <c r="C27" s="177">
        <v>222.91</v>
      </c>
      <c r="D27" s="99">
        <v>245</v>
      </c>
      <c r="E27" s="99">
        <v>2.29</v>
      </c>
      <c r="F27" s="99">
        <v>2.42</v>
      </c>
      <c r="G27" s="99">
        <v>77</v>
      </c>
      <c r="H27" s="99">
        <f t="shared" si="1"/>
        <v>0.21155301947146654</v>
      </c>
      <c r="I27" s="178">
        <f t="shared" si="2"/>
        <v>0.21655545649499133</v>
      </c>
      <c r="K27" s="177">
        <v>245</v>
      </c>
      <c r="L27" s="99">
        <f t="shared" si="3"/>
        <v>60025</v>
      </c>
      <c r="M27" s="99">
        <f t="shared" si="0"/>
        <v>0.21095890410958903</v>
      </c>
      <c r="N27" s="99">
        <f t="shared" si="4"/>
        <v>4.4503659223118781E-2</v>
      </c>
      <c r="O27" s="178">
        <f t="shared" si="5"/>
        <v>51.684931506849317</v>
      </c>
      <c r="Q27" s="177" t="s">
        <v>529</v>
      </c>
      <c r="R27" s="99">
        <v>5</v>
      </c>
      <c r="S27" s="99">
        <v>2.4304636493786631E-2</v>
      </c>
      <c r="T27" s="99">
        <v>4.8609272987573263E-3</v>
      </c>
      <c r="U27" s="99">
        <v>135.25427892720339</v>
      </c>
      <c r="V27" s="99">
        <v>1.5159912587975718E-23</v>
      </c>
      <c r="Y27" s="169"/>
    </row>
    <row r="28" spans="3:25" x14ac:dyDescent="0.35">
      <c r="C28" s="177">
        <v>222.91</v>
      </c>
      <c r="D28" s="99">
        <v>250</v>
      </c>
      <c r="E28" s="99">
        <v>1.52</v>
      </c>
      <c r="F28" s="99">
        <v>1.6</v>
      </c>
      <c r="G28" s="99">
        <v>77</v>
      </c>
      <c r="H28" s="99">
        <f t="shared" si="1"/>
        <v>0.20965554285794497</v>
      </c>
      <c r="I28" s="178">
        <f t="shared" si="2"/>
        <v>0.21401202180690254</v>
      </c>
      <c r="K28" s="177">
        <v>250</v>
      </c>
      <c r="L28" s="99">
        <f t="shared" si="3"/>
        <v>62500</v>
      </c>
      <c r="M28" s="99">
        <f t="shared" si="0"/>
        <v>0.21095890410958903</v>
      </c>
      <c r="N28" s="99">
        <f t="shared" si="4"/>
        <v>4.4503659223118781E-2</v>
      </c>
      <c r="O28" s="178">
        <f t="shared" si="5"/>
        <v>52.739726027397261</v>
      </c>
      <c r="Q28" s="177" t="s">
        <v>530</v>
      </c>
      <c r="R28" s="99">
        <v>39</v>
      </c>
      <c r="S28" s="99">
        <v>1.4016278535155956E-3</v>
      </c>
      <c r="T28" s="99">
        <v>3.5939175731169114E-5</v>
      </c>
      <c r="U28" s="99"/>
      <c r="V28" s="99"/>
      <c r="Y28" s="169"/>
    </row>
    <row r="29" spans="3:25" ht="15" thickBot="1" x14ac:dyDescent="0.4">
      <c r="C29" s="177">
        <v>222.91</v>
      </c>
      <c r="D29" s="99">
        <v>255</v>
      </c>
      <c r="E29" s="99">
        <v>0.98</v>
      </c>
      <c r="F29" s="99">
        <v>1.06</v>
      </c>
      <c r="G29" s="99">
        <v>77</v>
      </c>
      <c r="H29" s="99">
        <f t="shared" si="1"/>
        <v>0.20894142333418131</v>
      </c>
      <c r="I29" s="178">
        <f t="shared" si="2"/>
        <v>0.21232562796442878</v>
      </c>
      <c r="K29" s="177">
        <v>255</v>
      </c>
      <c r="L29" s="99">
        <f t="shared" si="3"/>
        <v>65025</v>
      </c>
      <c r="M29" s="99">
        <f t="shared" si="0"/>
        <v>0.21095890410958903</v>
      </c>
      <c r="N29" s="99">
        <f t="shared" si="4"/>
        <v>4.4503659223118781E-2</v>
      </c>
      <c r="O29" s="178">
        <f t="shared" si="5"/>
        <v>53.794520547945204</v>
      </c>
      <c r="Q29" s="51" t="s">
        <v>531</v>
      </c>
      <c r="R29" s="35">
        <v>44</v>
      </c>
      <c r="S29" s="35">
        <v>2.5706264347302225E-2</v>
      </c>
      <c r="T29" s="35"/>
      <c r="U29" s="35"/>
      <c r="V29" s="35"/>
      <c r="Y29" s="169"/>
    </row>
    <row r="30" spans="3:25" ht="15" thickBot="1" x14ac:dyDescent="0.4">
      <c r="C30" s="177">
        <v>222.91</v>
      </c>
      <c r="D30" s="99">
        <v>260</v>
      </c>
      <c r="E30" s="99">
        <v>0.66</v>
      </c>
      <c r="F30" s="99">
        <v>0.7</v>
      </c>
      <c r="G30" s="99">
        <v>77</v>
      </c>
      <c r="H30" s="99">
        <f t="shared" si="1"/>
        <v>0.21044829394668341</v>
      </c>
      <c r="I30" s="178">
        <f t="shared" si="2"/>
        <v>0.21149627496757023</v>
      </c>
      <c r="K30" s="177">
        <v>260</v>
      </c>
      <c r="L30" s="99">
        <f t="shared" si="3"/>
        <v>67600</v>
      </c>
      <c r="M30" s="99">
        <f t="shared" si="0"/>
        <v>0.21095890410958903</v>
      </c>
      <c r="N30" s="99">
        <f t="shared" si="4"/>
        <v>4.4503659223118781E-2</v>
      </c>
      <c r="O30" s="178">
        <f t="shared" si="5"/>
        <v>54.849315068493148</v>
      </c>
      <c r="Q30" s="187"/>
      <c r="Y30" s="169"/>
    </row>
    <row r="31" spans="3:25" x14ac:dyDescent="0.35">
      <c r="C31" s="177">
        <v>222.91</v>
      </c>
      <c r="D31" s="99">
        <v>230</v>
      </c>
      <c r="E31" s="99">
        <v>13.1</v>
      </c>
      <c r="F31" s="99">
        <v>13.45</v>
      </c>
      <c r="G31" s="99">
        <v>167</v>
      </c>
      <c r="H31" s="99">
        <f t="shared" si="1"/>
        <v>0.24077157955616713</v>
      </c>
      <c r="I31" s="178">
        <f t="shared" si="2"/>
        <v>0.23134401020778791</v>
      </c>
      <c r="K31" s="177">
        <v>230</v>
      </c>
      <c r="L31" s="99">
        <f t="shared" si="3"/>
        <v>52900</v>
      </c>
      <c r="M31" s="99">
        <f t="shared" si="0"/>
        <v>0.45753424657534247</v>
      </c>
      <c r="N31" s="99">
        <f t="shared" si="4"/>
        <v>0.20933758678926628</v>
      </c>
      <c r="O31" s="178">
        <f t="shared" si="5"/>
        <v>105.23287671232877</v>
      </c>
      <c r="Q31" s="188"/>
      <c r="R31" s="196" t="s">
        <v>538</v>
      </c>
      <c r="S31" s="196" t="s">
        <v>526</v>
      </c>
      <c r="T31" s="196" t="s">
        <v>539</v>
      </c>
      <c r="U31" s="196" t="s">
        <v>540</v>
      </c>
      <c r="V31" s="196" t="s">
        <v>541</v>
      </c>
      <c r="W31" s="196" t="s">
        <v>542</v>
      </c>
      <c r="X31" s="196" t="s">
        <v>543</v>
      </c>
      <c r="Y31" s="197" t="s">
        <v>544</v>
      </c>
    </row>
    <row r="32" spans="3:25" x14ac:dyDescent="0.35">
      <c r="C32" s="177">
        <v>222.91</v>
      </c>
      <c r="D32" s="99">
        <v>235</v>
      </c>
      <c r="E32" s="99">
        <v>10.85</v>
      </c>
      <c r="F32" s="99">
        <v>11.15</v>
      </c>
      <c r="G32" s="99">
        <v>167</v>
      </c>
      <c r="H32" s="99">
        <f t="shared" si="1"/>
        <v>0.2365911053493619</v>
      </c>
      <c r="I32" s="178">
        <f t="shared" si="2"/>
        <v>0.22844582961739993</v>
      </c>
      <c r="K32" s="177">
        <v>235</v>
      </c>
      <c r="L32" s="99">
        <f t="shared" si="3"/>
        <v>55225</v>
      </c>
      <c r="M32" s="99">
        <f t="shared" si="0"/>
        <v>0.45753424657534247</v>
      </c>
      <c r="N32" s="99">
        <f t="shared" si="4"/>
        <v>0.20933758678926628</v>
      </c>
      <c r="O32" s="178">
        <f t="shared" si="5"/>
        <v>107.52054794520548</v>
      </c>
      <c r="Q32" s="198" t="s">
        <v>532</v>
      </c>
      <c r="R32" s="199">
        <v>1.4879404254631581</v>
      </c>
      <c r="S32" s="199">
        <v>0.13401452391865759</v>
      </c>
      <c r="T32" s="199">
        <v>11.102829618424709</v>
      </c>
      <c r="U32" s="199">
        <v>1.2189558516524682E-13</v>
      </c>
      <c r="V32" s="199">
        <v>1.2168704647798403</v>
      </c>
      <c r="W32" s="199">
        <v>1.7590103861464759</v>
      </c>
      <c r="X32" s="199">
        <v>1.2168704647798403</v>
      </c>
      <c r="Y32" s="200">
        <v>1.7590103861464759</v>
      </c>
    </row>
    <row r="33" spans="3:25" x14ac:dyDescent="0.35">
      <c r="C33" s="177">
        <v>222.91</v>
      </c>
      <c r="D33" s="99">
        <v>240</v>
      </c>
      <c r="E33" s="99">
        <v>8.85</v>
      </c>
      <c r="F33" s="99">
        <v>9.5</v>
      </c>
      <c r="G33" s="99">
        <v>167</v>
      </c>
      <c r="H33" s="99">
        <f t="shared" si="1"/>
        <v>0.23571922909468412</v>
      </c>
      <c r="I33" s="178">
        <f t="shared" si="2"/>
        <v>0.22640468987262752</v>
      </c>
      <c r="K33" s="177">
        <v>240</v>
      </c>
      <c r="L33" s="99">
        <f t="shared" si="3"/>
        <v>57600</v>
      </c>
      <c r="M33" s="99">
        <f t="shared" si="0"/>
        <v>0.45753424657534247</v>
      </c>
      <c r="N33" s="99">
        <f t="shared" si="4"/>
        <v>0.20933758678926628</v>
      </c>
      <c r="O33" s="178">
        <f t="shared" si="5"/>
        <v>109.8082191780822</v>
      </c>
      <c r="Q33" s="198" t="s">
        <v>1</v>
      </c>
      <c r="R33" s="199">
        <v>-9.3726379777851285E-3</v>
      </c>
      <c r="S33" s="199">
        <v>1.1750680192578104E-3</v>
      </c>
      <c r="T33" s="199">
        <v>-7.9762514375167992</v>
      </c>
      <c r="U33" s="199">
        <v>1.0182433605085284E-9</v>
      </c>
      <c r="V33" s="199">
        <v>-1.1749437390763482E-2</v>
      </c>
      <c r="W33" s="199">
        <v>-6.995838564806775E-3</v>
      </c>
      <c r="X33" s="199">
        <v>-1.1749437390763482E-2</v>
      </c>
      <c r="Y33" s="200">
        <v>-6.995838564806775E-3</v>
      </c>
    </row>
    <row r="34" spans="3:25" x14ac:dyDescent="0.35">
      <c r="C34" s="177">
        <v>222.91</v>
      </c>
      <c r="D34" s="99">
        <v>245</v>
      </c>
      <c r="E34" s="99">
        <v>7.15</v>
      </c>
      <c r="F34" s="99">
        <v>7.4</v>
      </c>
      <c r="G34" s="99">
        <v>167</v>
      </c>
      <c r="H34" s="99">
        <f t="shared" si="1"/>
        <v>0.22922710049897432</v>
      </c>
      <c r="I34" s="178">
        <f t="shared" si="2"/>
        <v>0.22522059097347008</v>
      </c>
      <c r="K34" s="177">
        <v>245</v>
      </c>
      <c r="L34" s="99">
        <f t="shared" si="3"/>
        <v>60025</v>
      </c>
      <c r="M34" s="99">
        <f t="shared" si="0"/>
        <v>0.45753424657534247</v>
      </c>
      <c r="N34" s="99">
        <f t="shared" si="4"/>
        <v>0.20933758678926628</v>
      </c>
      <c r="O34" s="178">
        <f t="shared" si="5"/>
        <v>112.0958904109589</v>
      </c>
      <c r="Q34" s="198" t="s">
        <v>510</v>
      </c>
      <c r="R34" s="199">
        <v>1.714081691230178E-5</v>
      </c>
      <c r="S34" s="199">
        <v>2.5716866890624024E-6</v>
      </c>
      <c r="T34" s="199">
        <v>6.6652041966088253</v>
      </c>
      <c r="U34" s="199">
        <v>6.1955367811970305E-8</v>
      </c>
      <c r="V34" s="199">
        <v>1.1939089597155862E-5</v>
      </c>
      <c r="W34" s="199">
        <v>2.2342544227447698E-5</v>
      </c>
      <c r="X34" s="199">
        <v>1.1939089597155862E-5</v>
      </c>
      <c r="Y34" s="200">
        <v>2.2342544227447698E-5</v>
      </c>
    </row>
    <row r="35" spans="3:25" x14ac:dyDescent="0.35">
      <c r="C35" s="177">
        <v>222.91</v>
      </c>
      <c r="D35" s="99">
        <v>250</v>
      </c>
      <c r="E35" s="99">
        <v>5.7</v>
      </c>
      <c r="F35" s="99">
        <v>5.95</v>
      </c>
      <c r="G35" s="99">
        <v>167</v>
      </c>
      <c r="H35" s="99">
        <f>BSCImVol($D$1,D35,$D$2,0,G35/365,(E35+F35)/2)</f>
        <v>0.22640387993305922</v>
      </c>
      <c r="I35" s="178">
        <f t="shared" si="2"/>
        <v>0.22489353291992792</v>
      </c>
      <c r="K35" s="177">
        <v>250</v>
      </c>
      <c r="L35" s="99">
        <f t="shared" si="3"/>
        <v>62500</v>
      </c>
      <c r="M35" s="99">
        <f t="shared" si="0"/>
        <v>0.45753424657534247</v>
      </c>
      <c r="N35" s="99">
        <f t="shared" si="4"/>
        <v>0.20933758678926628</v>
      </c>
      <c r="O35" s="178">
        <f t="shared" si="5"/>
        <v>114.38356164383562</v>
      </c>
      <c r="Q35" s="198" t="s">
        <v>5</v>
      </c>
      <c r="R35" s="199">
        <v>-0.48411591333260778</v>
      </c>
      <c r="S35" s="199">
        <v>5.8882953121865755E-2</v>
      </c>
      <c r="T35" s="199">
        <v>-8.2216649754415059</v>
      </c>
      <c r="U35" s="199">
        <v>4.8022434774900897E-10</v>
      </c>
      <c r="V35" s="199">
        <v>-0.60321792795715579</v>
      </c>
      <c r="W35" s="199">
        <v>-0.36501389870805978</v>
      </c>
      <c r="X35" s="199">
        <v>-0.60321792795715579</v>
      </c>
      <c r="Y35" s="200">
        <v>-0.36501389870805978</v>
      </c>
    </row>
    <row r="36" spans="3:25" x14ac:dyDescent="0.35">
      <c r="C36" s="177">
        <v>222.91</v>
      </c>
      <c r="D36" s="99">
        <v>255</v>
      </c>
      <c r="E36" s="99">
        <v>4.5999999999999996</v>
      </c>
      <c r="F36" s="99">
        <v>4.75</v>
      </c>
      <c r="G36" s="99">
        <v>167</v>
      </c>
      <c r="H36" s="99">
        <f t="shared" si="1"/>
        <v>0.22522508632391691</v>
      </c>
      <c r="I36" s="178">
        <f t="shared" si="2"/>
        <v>0.2254235157120007</v>
      </c>
      <c r="K36" s="177">
        <v>255</v>
      </c>
      <c r="L36" s="99">
        <f t="shared" si="3"/>
        <v>65025</v>
      </c>
      <c r="M36" s="99">
        <f t="shared" si="0"/>
        <v>0.45753424657534247</v>
      </c>
      <c r="N36" s="99">
        <f t="shared" si="4"/>
        <v>0.20933758678926628</v>
      </c>
      <c r="O36" s="178">
        <f t="shared" si="5"/>
        <v>116.67123287671232</v>
      </c>
      <c r="Q36" s="198" t="s">
        <v>511</v>
      </c>
      <c r="R36" s="199">
        <v>0.11789882578030995</v>
      </c>
      <c r="S36" s="199">
        <v>3.6000546514297051E-2</v>
      </c>
      <c r="T36" s="199">
        <v>3.274917666416211</v>
      </c>
      <c r="U36" s="199">
        <v>2.2216704583401894E-3</v>
      </c>
      <c r="V36" s="199">
        <v>4.5080847229480289E-2</v>
      </c>
      <c r="W36" s="199">
        <v>0.19071680433113963</v>
      </c>
      <c r="X36" s="199">
        <v>4.5080847229480289E-2</v>
      </c>
      <c r="Y36" s="200">
        <v>0.19071680433113963</v>
      </c>
    </row>
    <row r="37" spans="3:25" ht="15" thickBot="1" x14ac:dyDescent="0.4">
      <c r="C37" s="177">
        <v>222.91</v>
      </c>
      <c r="D37" s="179">
        <v>190</v>
      </c>
      <c r="E37" s="180">
        <v>43.4</v>
      </c>
      <c r="F37" s="180">
        <v>42.95</v>
      </c>
      <c r="G37" s="99">
        <v>231</v>
      </c>
      <c r="H37" s="99">
        <f t="shared" si="1"/>
        <v>0.28290890622884035</v>
      </c>
      <c r="I37" s="178">
        <f t="shared" si="2"/>
        <v>0.28292997617953608</v>
      </c>
      <c r="K37" s="183">
        <v>190</v>
      </c>
      <c r="L37" s="99">
        <f>K37^2</f>
        <v>36100</v>
      </c>
      <c r="M37" s="99">
        <f t="shared" ref="M37:M49" si="6">G37/365</f>
        <v>0.63287671232876708</v>
      </c>
      <c r="N37" s="99">
        <f t="shared" si="4"/>
        <v>0.40053293300806903</v>
      </c>
      <c r="O37" s="178">
        <f t="shared" si="5"/>
        <v>120.24657534246575</v>
      </c>
      <c r="Q37" s="201" t="s">
        <v>512</v>
      </c>
      <c r="R37" s="202">
        <v>1.7977277146877762E-3</v>
      </c>
      <c r="S37" s="202">
        <v>2.1748478677860398E-4</v>
      </c>
      <c r="T37" s="202">
        <v>8.2659929520396016</v>
      </c>
      <c r="U37" s="202">
        <v>4.1955323611494506E-10</v>
      </c>
      <c r="V37" s="202">
        <v>1.3578232112245632E-3</v>
      </c>
      <c r="W37" s="202">
        <v>2.2376322181509893E-3</v>
      </c>
      <c r="X37" s="202">
        <v>1.3578232112245632E-3</v>
      </c>
      <c r="Y37" s="203">
        <v>2.2376322181509893E-3</v>
      </c>
    </row>
    <row r="38" spans="3:25" x14ac:dyDescent="0.35">
      <c r="C38" s="177">
        <v>222.91</v>
      </c>
      <c r="D38" s="179">
        <v>195</v>
      </c>
      <c r="E38" s="180">
        <v>38.85</v>
      </c>
      <c r="F38" s="180">
        <v>39</v>
      </c>
      <c r="G38" s="99">
        <v>231</v>
      </c>
      <c r="H38" s="99">
        <f t="shared" si="1"/>
        <v>0.27034806553274393</v>
      </c>
      <c r="I38" s="178">
        <f t="shared" si="2"/>
        <v>0.27475155887546099</v>
      </c>
      <c r="K38" s="183">
        <v>195</v>
      </c>
      <c r="L38" s="99">
        <f t="shared" ref="L38:L49" si="7">K38^2</f>
        <v>38025</v>
      </c>
      <c r="M38" s="99">
        <f t="shared" si="6"/>
        <v>0.63287671232876708</v>
      </c>
      <c r="N38" s="99">
        <f t="shared" si="4"/>
        <v>0.40053293300806903</v>
      </c>
      <c r="O38" s="178">
        <f t="shared" si="5"/>
        <v>123.41095890410958</v>
      </c>
    </row>
    <row r="39" spans="3:25" x14ac:dyDescent="0.35">
      <c r="C39" s="177">
        <v>222.91</v>
      </c>
      <c r="D39" s="179">
        <v>200</v>
      </c>
      <c r="E39" s="180">
        <v>35.15</v>
      </c>
      <c r="F39" s="180">
        <v>35.25</v>
      </c>
      <c r="G39" s="99">
        <v>231</v>
      </c>
      <c r="H39" s="99">
        <f t="shared" si="1"/>
        <v>0.26617290917783976</v>
      </c>
      <c r="I39" s="178">
        <f t="shared" si="2"/>
        <v>0.26743018241700073</v>
      </c>
      <c r="K39" s="183">
        <v>200</v>
      </c>
      <c r="L39" s="99">
        <f t="shared" si="7"/>
        <v>40000</v>
      </c>
      <c r="M39" s="99">
        <f t="shared" si="6"/>
        <v>0.63287671232876708</v>
      </c>
      <c r="N39" s="99">
        <f t="shared" si="4"/>
        <v>0.40053293300806903</v>
      </c>
      <c r="O39" s="178">
        <f t="shared" si="5"/>
        <v>126.57534246575341</v>
      </c>
    </row>
    <row r="40" spans="3:25" x14ac:dyDescent="0.35">
      <c r="C40" s="177">
        <v>222.91</v>
      </c>
      <c r="D40" s="179">
        <v>205</v>
      </c>
      <c r="E40" s="180">
        <v>31.42</v>
      </c>
      <c r="F40" s="180">
        <v>31.75</v>
      </c>
      <c r="G40" s="99">
        <v>231</v>
      </c>
      <c r="H40" s="99">
        <f t="shared" si="1"/>
        <v>0.26112015824764967</v>
      </c>
      <c r="I40" s="178">
        <f t="shared" si="2"/>
        <v>0.26096584680415574</v>
      </c>
      <c r="K40" s="183">
        <v>205</v>
      </c>
      <c r="L40" s="99">
        <f t="shared" si="7"/>
        <v>42025</v>
      </c>
      <c r="M40" s="99">
        <f t="shared" si="6"/>
        <v>0.63287671232876708</v>
      </c>
      <c r="N40" s="99">
        <f t="shared" si="4"/>
        <v>0.40053293300806903</v>
      </c>
      <c r="O40" s="178">
        <f t="shared" si="5"/>
        <v>129.73972602739724</v>
      </c>
    </row>
    <row r="41" spans="3:25" x14ac:dyDescent="0.35">
      <c r="C41" s="177">
        <v>222.91</v>
      </c>
      <c r="D41" s="179">
        <v>210</v>
      </c>
      <c r="E41" s="180">
        <v>28</v>
      </c>
      <c r="F41" s="180">
        <v>28.25</v>
      </c>
      <c r="G41" s="99">
        <v>231</v>
      </c>
      <c r="H41" s="99">
        <f t="shared" si="1"/>
        <v>0.25589373428374529</v>
      </c>
      <c r="I41" s="178">
        <f t="shared" si="2"/>
        <v>0.25535855203692598</v>
      </c>
      <c r="K41" s="183">
        <v>210</v>
      </c>
      <c r="L41" s="99">
        <f t="shared" si="7"/>
        <v>44100</v>
      </c>
      <c r="M41" s="99">
        <f t="shared" si="6"/>
        <v>0.63287671232876708</v>
      </c>
      <c r="N41" s="99">
        <f t="shared" si="4"/>
        <v>0.40053293300806903</v>
      </c>
      <c r="O41" s="178">
        <f t="shared" si="5"/>
        <v>132.9041095890411</v>
      </c>
    </row>
    <row r="42" spans="3:25" x14ac:dyDescent="0.35">
      <c r="C42" s="177">
        <v>222.91</v>
      </c>
      <c r="D42" s="179">
        <v>215</v>
      </c>
      <c r="E42" s="180">
        <v>24.85</v>
      </c>
      <c r="F42" s="180">
        <v>25.1</v>
      </c>
      <c r="G42" s="99">
        <v>231</v>
      </c>
      <c r="H42" s="99">
        <f t="shared" si="1"/>
        <v>0.25272028986364603</v>
      </c>
      <c r="I42" s="178">
        <f t="shared" si="2"/>
        <v>0.25060829811531099</v>
      </c>
      <c r="K42" s="183">
        <v>215</v>
      </c>
      <c r="L42" s="99">
        <f t="shared" si="7"/>
        <v>46225</v>
      </c>
      <c r="M42" s="99">
        <f t="shared" si="6"/>
        <v>0.63287671232876708</v>
      </c>
      <c r="N42" s="99">
        <f t="shared" si="4"/>
        <v>0.40053293300806903</v>
      </c>
      <c r="O42" s="178">
        <f t="shared" si="5"/>
        <v>136.06849315068493</v>
      </c>
    </row>
    <row r="43" spans="3:25" x14ac:dyDescent="0.35">
      <c r="C43" s="177">
        <v>222.91</v>
      </c>
      <c r="D43" s="179">
        <v>220</v>
      </c>
      <c r="E43" s="180">
        <v>22.05</v>
      </c>
      <c r="F43" s="180">
        <v>22</v>
      </c>
      <c r="G43" s="99">
        <v>231</v>
      </c>
      <c r="H43" s="99">
        <f>BSCImVol($D$1,D43,$D$2,0,G43/365,(E43+F43)/2)</f>
        <v>0.24954995606094599</v>
      </c>
      <c r="I43" s="178">
        <f t="shared" si="2"/>
        <v>0.24671508503931139</v>
      </c>
      <c r="K43" s="183">
        <v>220</v>
      </c>
      <c r="L43" s="99">
        <f t="shared" si="7"/>
        <v>48400</v>
      </c>
      <c r="M43" s="99">
        <f t="shared" si="6"/>
        <v>0.63287671232876708</v>
      </c>
      <c r="N43" s="99">
        <f t="shared" si="4"/>
        <v>0.40053293300806903</v>
      </c>
      <c r="O43" s="178">
        <f t="shared" si="5"/>
        <v>139.23287671232876</v>
      </c>
    </row>
    <row r="44" spans="3:25" x14ac:dyDescent="0.35">
      <c r="C44" s="177">
        <v>222.91</v>
      </c>
      <c r="D44" s="179">
        <v>225</v>
      </c>
      <c r="E44" s="180">
        <v>19.55</v>
      </c>
      <c r="F44" s="180">
        <v>19.149999999999999</v>
      </c>
      <c r="G44" s="99">
        <v>231</v>
      </c>
      <c r="H44" s="99">
        <f t="shared" si="1"/>
        <v>0.24736999068409204</v>
      </c>
      <c r="I44" s="178">
        <f t="shared" si="2"/>
        <v>0.24367891280892673</v>
      </c>
      <c r="K44" s="183">
        <v>225</v>
      </c>
      <c r="L44" s="99">
        <f t="shared" si="7"/>
        <v>50625</v>
      </c>
      <c r="M44" s="99">
        <f t="shared" si="6"/>
        <v>0.63287671232876708</v>
      </c>
      <c r="N44" s="99">
        <f t="shared" si="4"/>
        <v>0.40053293300806903</v>
      </c>
      <c r="O44" s="178">
        <f t="shared" si="5"/>
        <v>142.39726027397259</v>
      </c>
    </row>
    <row r="45" spans="3:25" x14ac:dyDescent="0.35">
      <c r="C45" s="177">
        <v>222.91</v>
      </c>
      <c r="D45" s="179">
        <v>230</v>
      </c>
      <c r="E45" s="180">
        <v>16.82</v>
      </c>
      <c r="F45" s="180">
        <v>16.7</v>
      </c>
      <c r="G45" s="99">
        <v>231</v>
      </c>
      <c r="H45" s="99">
        <f t="shared" si="1"/>
        <v>0.24338172283023596</v>
      </c>
      <c r="I45" s="178">
        <f t="shared" si="2"/>
        <v>0.24149978142415734</v>
      </c>
      <c r="K45" s="183">
        <v>230</v>
      </c>
      <c r="L45" s="99">
        <f t="shared" si="7"/>
        <v>52900</v>
      </c>
      <c r="M45" s="99">
        <f t="shared" si="6"/>
        <v>0.63287671232876708</v>
      </c>
      <c r="N45" s="99">
        <f t="shared" si="4"/>
        <v>0.40053293300806903</v>
      </c>
      <c r="O45" s="178">
        <f t="shared" si="5"/>
        <v>145.56164383561642</v>
      </c>
    </row>
    <row r="46" spans="3:25" x14ac:dyDescent="0.35">
      <c r="C46" s="177">
        <v>222.91</v>
      </c>
      <c r="D46" s="179">
        <v>235</v>
      </c>
      <c r="E46" s="180">
        <v>14.3</v>
      </c>
      <c r="F46" s="180">
        <v>14.35</v>
      </c>
      <c r="G46" s="99">
        <v>231</v>
      </c>
      <c r="H46" s="99">
        <f t="shared" si="1"/>
        <v>0.23859431501477957</v>
      </c>
      <c r="I46" s="178">
        <f t="shared" si="2"/>
        <v>0.24017769088500246</v>
      </c>
      <c r="K46" s="183">
        <v>235</v>
      </c>
      <c r="L46" s="99">
        <f t="shared" si="7"/>
        <v>55225</v>
      </c>
      <c r="M46" s="99">
        <f t="shared" si="6"/>
        <v>0.63287671232876708</v>
      </c>
      <c r="N46" s="99">
        <f t="shared" si="4"/>
        <v>0.40053293300806903</v>
      </c>
      <c r="O46" s="178">
        <f t="shared" si="5"/>
        <v>148.72602739726025</v>
      </c>
    </row>
    <row r="47" spans="3:25" x14ac:dyDescent="0.35">
      <c r="C47" s="177">
        <v>222.91</v>
      </c>
      <c r="D47" s="179">
        <v>240</v>
      </c>
      <c r="E47" s="180">
        <v>12.55</v>
      </c>
      <c r="F47" s="180">
        <v>12.35</v>
      </c>
      <c r="G47" s="99">
        <v>231</v>
      </c>
      <c r="H47" s="99">
        <f t="shared" si="1"/>
        <v>0.23874419275671244</v>
      </c>
      <c r="I47" s="178">
        <f t="shared" si="2"/>
        <v>0.23971264119146324</v>
      </c>
      <c r="K47" s="183">
        <v>240</v>
      </c>
      <c r="L47" s="99">
        <f t="shared" si="7"/>
        <v>57600</v>
      </c>
      <c r="M47" s="99">
        <f t="shared" si="6"/>
        <v>0.63287671232876708</v>
      </c>
      <c r="N47" s="99">
        <f t="shared" si="4"/>
        <v>0.40053293300806903</v>
      </c>
      <c r="O47" s="178">
        <f t="shared" si="5"/>
        <v>151.89041095890411</v>
      </c>
    </row>
    <row r="48" spans="3:25" x14ac:dyDescent="0.35">
      <c r="C48" s="177">
        <v>222.91</v>
      </c>
      <c r="D48" s="179">
        <v>245</v>
      </c>
      <c r="E48" s="180">
        <v>10.3</v>
      </c>
      <c r="F48" s="180">
        <v>10.45</v>
      </c>
      <c r="G48" s="99">
        <v>231</v>
      </c>
      <c r="H48" s="99">
        <f t="shared" si="1"/>
        <v>0.23303116206079721</v>
      </c>
      <c r="I48" s="178">
        <f t="shared" si="2"/>
        <v>0.2401046323435389</v>
      </c>
      <c r="K48" s="183">
        <v>245</v>
      </c>
      <c r="L48" s="99">
        <f t="shared" si="7"/>
        <v>60025</v>
      </c>
      <c r="M48" s="99">
        <f t="shared" si="6"/>
        <v>0.63287671232876708</v>
      </c>
      <c r="N48" s="99">
        <f t="shared" si="4"/>
        <v>0.40053293300806903</v>
      </c>
      <c r="O48" s="178">
        <f t="shared" si="5"/>
        <v>155.05479452054794</v>
      </c>
    </row>
    <row r="49" spans="3:15" ht="15" thickBot="1" x14ac:dyDescent="0.4">
      <c r="C49" s="51">
        <v>222.91</v>
      </c>
      <c r="D49" s="181">
        <v>250</v>
      </c>
      <c r="E49" s="182">
        <v>8.9499999999999993</v>
      </c>
      <c r="F49" s="182">
        <v>8.8000000000000007</v>
      </c>
      <c r="G49" s="35">
        <v>231</v>
      </c>
      <c r="H49" s="35">
        <f t="shared" si="1"/>
        <v>0.2327756630256772</v>
      </c>
      <c r="I49" s="52">
        <f t="shared" si="2"/>
        <v>0.24135366434122985</v>
      </c>
      <c r="K49" s="184">
        <v>250</v>
      </c>
      <c r="L49" s="35">
        <f t="shared" si="7"/>
        <v>62500</v>
      </c>
      <c r="M49" s="35">
        <f t="shared" si="6"/>
        <v>0.63287671232876708</v>
      </c>
      <c r="N49" s="35">
        <f t="shared" si="4"/>
        <v>0.40053293300806903</v>
      </c>
      <c r="O49" s="52">
        <f t="shared" si="5"/>
        <v>158.21917808219177</v>
      </c>
    </row>
  </sheetData>
  <mergeCells count="1">
    <mergeCell ref="N1:R2"/>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857D1-4198-4DB7-A292-A1C9C3E52DF5}">
  <sheetPr codeName="Sheet27">
    <tabColor theme="4" tint="0.79998168889431442"/>
  </sheetPr>
  <dimension ref="C1:AE53"/>
  <sheetViews>
    <sheetView workbookViewId="0">
      <pane xSplit="7" topLeftCell="H1" activePane="topRight" state="frozen"/>
      <selection pane="topRight" activeCell="N58" sqref="N58"/>
    </sheetView>
  </sheetViews>
  <sheetFormatPr defaultRowHeight="14.5" x14ac:dyDescent="0.35"/>
  <cols>
    <col min="16" max="16" width="17.26953125" bestFit="1" customWidth="1"/>
    <col min="17" max="17" width="12.453125" bestFit="1" customWidth="1"/>
    <col min="18" max="18" width="13.54296875" bestFit="1" customWidth="1"/>
    <col min="19" max="19" width="12.453125" bestFit="1" customWidth="1"/>
    <col min="21" max="23" width="12.453125" bestFit="1" customWidth="1"/>
    <col min="24" max="24" width="13.453125" customWidth="1"/>
  </cols>
  <sheetData>
    <row r="1" spans="3:31" x14ac:dyDescent="0.35">
      <c r="C1" s="204" t="s">
        <v>0</v>
      </c>
      <c r="D1" s="204">
        <v>222.91</v>
      </c>
      <c r="J1" s="259" t="s">
        <v>547</v>
      </c>
      <c r="K1" s="241"/>
      <c r="L1" s="241"/>
      <c r="M1" s="241"/>
      <c r="N1" s="241"/>
      <c r="O1" s="241"/>
      <c r="P1" s="242"/>
    </row>
    <row r="2" spans="3:31" ht="15" thickBot="1" x14ac:dyDescent="0.4">
      <c r="C2" s="204" t="s">
        <v>2</v>
      </c>
      <c r="D2" s="204">
        <v>4.2799999999999998E-2</v>
      </c>
      <c r="J2" s="246"/>
      <c r="K2" s="247"/>
      <c r="L2" s="247"/>
      <c r="M2" s="247"/>
      <c r="N2" s="247"/>
      <c r="O2" s="247"/>
      <c r="P2" s="248"/>
    </row>
    <row r="3" spans="3:31" ht="15" thickBot="1" x14ac:dyDescent="0.4"/>
    <row r="4" spans="3:31" x14ac:dyDescent="0.35">
      <c r="C4" s="174" t="s">
        <v>508</v>
      </c>
      <c r="D4" s="175" t="s">
        <v>1</v>
      </c>
      <c r="E4" s="175" t="s">
        <v>119</v>
      </c>
      <c r="F4" s="175" t="s">
        <v>120</v>
      </c>
      <c r="G4" s="175" t="s">
        <v>5</v>
      </c>
      <c r="H4" s="176" t="s">
        <v>509</v>
      </c>
      <c r="J4" s="174" t="s">
        <v>1</v>
      </c>
      <c r="K4" s="175" t="s">
        <v>510</v>
      </c>
      <c r="L4" s="175" t="s">
        <v>5</v>
      </c>
      <c r="M4" s="175" t="s">
        <v>511</v>
      </c>
      <c r="N4" s="176" t="s">
        <v>512</v>
      </c>
      <c r="P4" s="174" t="s">
        <v>519</v>
      </c>
      <c r="Q4" s="175" t="s">
        <v>518</v>
      </c>
      <c r="R4" s="175" t="s">
        <v>517</v>
      </c>
      <c r="S4" s="175" t="s">
        <v>516</v>
      </c>
      <c r="T4" s="175" t="s">
        <v>515</v>
      </c>
      <c r="U4" s="176" t="s">
        <v>514</v>
      </c>
      <c r="W4" s="174"/>
      <c r="X4" s="175">
        <f t="shared" ref="X4:X14" si="0">Q18</f>
        <v>190</v>
      </c>
      <c r="Y4" s="175">
        <f t="shared" ref="Y4:Y14" si="1">R18</f>
        <v>200</v>
      </c>
      <c r="Z4" s="175">
        <f t="shared" ref="Z4:Z14" si="2">S18</f>
        <v>210</v>
      </c>
      <c r="AA4" s="175">
        <f t="shared" ref="AA4:AA14" si="3">T18</f>
        <v>220</v>
      </c>
      <c r="AB4" s="175">
        <f t="shared" ref="AB4:AB14" si="4">U18</f>
        <v>230</v>
      </c>
      <c r="AC4" s="175">
        <f t="shared" ref="AC4:AC14" si="5">V18</f>
        <v>240</v>
      </c>
      <c r="AD4" s="175">
        <f t="shared" ref="AD4:AD14" si="6">W18</f>
        <v>250</v>
      </c>
      <c r="AE4" s="176">
        <f t="shared" ref="AE4:AE14" si="7">X18</f>
        <v>260</v>
      </c>
    </row>
    <row r="5" spans="3:31" x14ac:dyDescent="0.35">
      <c r="C5" s="177">
        <v>222.91</v>
      </c>
      <c r="D5" s="99">
        <v>190</v>
      </c>
      <c r="E5" s="99">
        <v>33.6</v>
      </c>
      <c r="F5" s="99">
        <v>34.65</v>
      </c>
      <c r="G5" s="99">
        <v>35</v>
      </c>
      <c r="H5" s="178">
        <f>BSCImVol($D$1,D5,$D$2,0,G5/365,(E5+F5)/2)</f>
        <v>0.3231658274307847</v>
      </c>
      <c r="J5" s="177">
        <v>190</v>
      </c>
      <c r="K5" s="99">
        <f>J5^2</f>
        <v>36100</v>
      </c>
      <c r="L5" s="99">
        <f t="shared" ref="L5:L49" si="8">G5/365</f>
        <v>9.5890410958904104E-2</v>
      </c>
      <c r="M5" s="99">
        <f>L5^2</f>
        <v>9.1949709138675166E-3</v>
      </c>
      <c r="N5" s="178">
        <f>J5*L5</f>
        <v>18.219178082191778</v>
      </c>
      <c r="P5" s="177">
        <f t="array" ref="P5:U11">LINEST(H5:H49,J5:N49,TRUE,TRUE)</f>
        <v>1.7977277146877762E-3</v>
      </c>
      <c r="Q5" s="99">
        <v>0.11789882578030995</v>
      </c>
      <c r="R5" s="99">
        <v>-0.48411591333260778</v>
      </c>
      <c r="S5" s="99">
        <v>1.714081691230178E-5</v>
      </c>
      <c r="T5" s="99">
        <v>-9.3726379777851285E-3</v>
      </c>
      <c r="U5" s="178">
        <v>1.4879404254631581</v>
      </c>
      <c r="W5" s="193">
        <f t="shared" ref="W5:W14" si="9">P19</f>
        <v>0.1</v>
      </c>
      <c r="X5" s="99">
        <f t="shared" si="0"/>
        <v>0.31284692372168799</v>
      </c>
      <c r="Y5" s="99">
        <f t="shared" si="1"/>
        <v>0.28776745761650135</v>
      </c>
      <c r="Z5" s="99">
        <f t="shared" si="2"/>
        <v>0.26611615489377527</v>
      </c>
      <c r="AA5" s="99">
        <f t="shared" si="3"/>
        <v>0.24789301555350937</v>
      </c>
      <c r="AB5" s="99">
        <f t="shared" si="4"/>
        <v>0.23309803959570405</v>
      </c>
      <c r="AC5" s="99">
        <f t="shared" si="5"/>
        <v>0.22173122702035858</v>
      </c>
      <c r="AD5" s="99">
        <f t="shared" si="6"/>
        <v>0.21379257782747391</v>
      </c>
      <c r="AE5" s="178">
        <f t="shared" si="7"/>
        <v>0.20928209201704967</v>
      </c>
    </row>
    <row r="6" spans="3:31" x14ac:dyDescent="0.35">
      <c r="C6" s="177">
        <v>222.91</v>
      </c>
      <c r="D6" s="99">
        <v>200</v>
      </c>
      <c r="E6" s="99">
        <v>24.5</v>
      </c>
      <c r="F6" s="99">
        <v>25</v>
      </c>
      <c r="G6" s="99">
        <v>35</v>
      </c>
      <c r="H6" s="178">
        <f t="shared" ref="H6:H49" si="10">BSCImVol($D$1,D6,$D$2,0,G6/365,(E6+F6)/2)</f>
        <v>0.29589623678475618</v>
      </c>
      <c r="J6" s="177">
        <v>200</v>
      </c>
      <c r="K6" s="99">
        <f t="shared" ref="K6:K36" si="11">J6^2</f>
        <v>40000</v>
      </c>
      <c r="L6" s="99">
        <f t="shared" si="8"/>
        <v>9.5890410958904104E-2</v>
      </c>
      <c r="M6" s="99">
        <f t="shared" ref="M6:M36" si="12">L6^2</f>
        <v>9.1949709138675166E-3</v>
      </c>
      <c r="N6" s="178">
        <f t="shared" ref="N6:N36" si="13">J6*L6</f>
        <v>19.17808219178082</v>
      </c>
      <c r="P6" s="177">
        <v>2.1748478677860398E-4</v>
      </c>
      <c r="Q6" s="99">
        <v>3.6000546514297051E-2</v>
      </c>
      <c r="R6" s="99">
        <v>5.8882953121865755E-2</v>
      </c>
      <c r="S6" s="99">
        <v>2.5716866890624024E-6</v>
      </c>
      <c r="T6" s="99">
        <v>1.1750680192578104E-3</v>
      </c>
      <c r="U6" s="178">
        <v>0.13401452391865759</v>
      </c>
      <c r="W6" s="193">
        <f t="shared" si="9"/>
        <v>0.2</v>
      </c>
      <c r="X6" s="99">
        <f t="shared" si="0"/>
        <v>0.30212912374090423</v>
      </c>
      <c r="Y6" s="99">
        <f t="shared" si="1"/>
        <v>0.27884738535040537</v>
      </c>
      <c r="Z6" s="99">
        <f t="shared" si="2"/>
        <v>0.25899381034236701</v>
      </c>
      <c r="AA6" s="99">
        <f t="shared" si="3"/>
        <v>0.24256839871678895</v>
      </c>
      <c r="AB6" s="99">
        <f t="shared" si="4"/>
        <v>0.22957115047367138</v>
      </c>
      <c r="AC6" s="99">
        <f t="shared" si="5"/>
        <v>0.22000206561301372</v>
      </c>
      <c r="AD6" s="99">
        <f t="shared" si="6"/>
        <v>0.21386114413481683</v>
      </c>
      <c r="AE6" s="178">
        <f t="shared" si="7"/>
        <v>0.21114838603908037</v>
      </c>
    </row>
    <row r="7" spans="3:31" x14ac:dyDescent="0.35">
      <c r="C7" s="177">
        <v>222.91</v>
      </c>
      <c r="D7" s="99">
        <v>205</v>
      </c>
      <c r="E7" s="99">
        <v>19.899999999999999</v>
      </c>
      <c r="F7" s="99">
        <v>20.399999999999999</v>
      </c>
      <c r="G7" s="99">
        <v>35</v>
      </c>
      <c r="H7" s="178">
        <f t="shared" si="10"/>
        <v>0.27351001743227243</v>
      </c>
      <c r="J7" s="177">
        <v>205</v>
      </c>
      <c r="K7" s="99">
        <f t="shared" si="11"/>
        <v>42025</v>
      </c>
      <c r="L7" s="99">
        <f t="shared" si="8"/>
        <v>9.5890410958904104E-2</v>
      </c>
      <c r="M7" s="99">
        <f t="shared" si="12"/>
        <v>9.1949709138675166E-3</v>
      </c>
      <c r="N7" s="178">
        <f t="shared" si="13"/>
        <v>19.657534246575342</v>
      </c>
      <c r="P7" s="177">
        <v>0.94547524157617679</v>
      </c>
      <c r="Q7" s="99">
        <v>5.9949291681527907E-3</v>
      </c>
      <c r="R7" s="99" t="e">
        <v>#N/A</v>
      </c>
      <c r="S7" s="99" t="e">
        <v>#N/A</v>
      </c>
      <c r="T7" s="99" t="e">
        <v>#N/A</v>
      </c>
      <c r="U7" s="178" t="e">
        <v>#N/A</v>
      </c>
      <c r="W7" s="193">
        <f t="shared" si="9"/>
        <v>0.3</v>
      </c>
      <c r="X7" s="99">
        <f t="shared" si="0"/>
        <v>0.29376930027572673</v>
      </c>
      <c r="Y7" s="99">
        <f t="shared" si="1"/>
        <v>0.27228528959991566</v>
      </c>
      <c r="Z7" s="99">
        <f t="shared" si="2"/>
        <v>0.25422944230656508</v>
      </c>
      <c r="AA7" s="99">
        <f t="shared" si="3"/>
        <v>0.23960175839567477</v>
      </c>
      <c r="AB7" s="99">
        <f t="shared" si="4"/>
        <v>0.22840223786724501</v>
      </c>
      <c r="AC7" s="99">
        <f t="shared" si="5"/>
        <v>0.22063088072127512</v>
      </c>
      <c r="AD7" s="99">
        <f t="shared" si="6"/>
        <v>0.21628768695776596</v>
      </c>
      <c r="AE7" s="178">
        <f t="shared" si="7"/>
        <v>0.21537265657671728</v>
      </c>
    </row>
    <row r="8" spans="3:31" x14ac:dyDescent="0.35">
      <c r="C8" s="177">
        <v>222.91</v>
      </c>
      <c r="D8" s="99">
        <v>210</v>
      </c>
      <c r="E8" s="99">
        <v>15.85</v>
      </c>
      <c r="F8" s="99">
        <v>16.2</v>
      </c>
      <c r="G8" s="99">
        <v>35</v>
      </c>
      <c r="H8" s="178">
        <f t="shared" si="10"/>
        <v>0.2669559745118022</v>
      </c>
      <c r="J8" s="177">
        <v>210</v>
      </c>
      <c r="K8" s="99">
        <f t="shared" si="11"/>
        <v>44100</v>
      </c>
      <c r="L8" s="99">
        <f t="shared" si="8"/>
        <v>9.5890410958904104E-2</v>
      </c>
      <c r="M8" s="99">
        <f t="shared" si="12"/>
        <v>9.1949709138675166E-3</v>
      </c>
      <c r="N8" s="178">
        <f t="shared" si="13"/>
        <v>20.136986301369863</v>
      </c>
      <c r="P8" s="177">
        <v>135.25427892720339</v>
      </c>
      <c r="Q8" s="99">
        <v>39</v>
      </c>
      <c r="R8" s="99" t="e">
        <v>#N/A</v>
      </c>
      <c r="S8" s="99" t="e">
        <v>#N/A</v>
      </c>
      <c r="T8" s="99" t="e">
        <v>#N/A</v>
      </c>
      <c r="U8" s="178" t="e">
        <v>#N/A</v>
      </c>
      <c r="W8" s="193">
        <f t="shared" si="9"/>
        <v>0.4</v>
      </c>
      <c r="X8" s="99">
        <f t="shared" si="0"/>
        <v>0.28776745332615539</v>
      </c>
      <c r="Y8" s="99">
        <f t="shared" si="1"/>
        <v>0.26808117036503204</v>
      </c>
      <c r="Z8" s="99">
        <f t="shared" si="2"/>
        <v>0.2518230507863693</v>
      </c>
      <c r="AA8" s="99">
        <f t="shared" si="3"/>
        <v>0.23899309459016677</v>
      </c>
      <c r="AB8" s="99">
        <f t="shared" si="4"/>
        <v>0.22959130177642473</v>
      </c>
      <c r="AC8" s="99">
        <f t="shared" si="5"/>
        <v>0.22361767234514263</v>
      </c>
      <c r="AD8" s="99">
        <f t="shared" si="6"/>
        <v>0.22107220629632129</v>
      </c>
      <c r="AE8" s="178">
        <f t="shared" si="7"/>
        <v>0.22195490362996034</v>
      </c>
    </row>
    <row r="9" spans="3:31" x14ac:dyDescent="0.35">
      <c r="C9" s="177">
        <v>222.91</v>
      </c>
      <c r="D9" s="99">
        <v>215</v>
      </c>
      <c r="E9" s="99">
        <v>11.9</v>
      </c>
      <c r="F9" s="99">
        <v>12.5</v>
      </c>
      <c r="G9" s="99">
        <v>35</v>
      </c>
      <c r="H9" s="178">
        <f t="shared" si="10"/>
        <v>0.25706518907099962</v>
      </c>
      <c r="J9" s="177">
        <v>215</v>
      </c>
      <c r="K9" s="99">
        <f t="shared" si="11"/>
        <v>46225</v>
      </c>
      <c r="L9" s="99">
        <f t="shared" si="8"/>
        <v>9.5890410958904104E-2</v>
      </c>
      <c r="M9" s="99">
        <f t="shared" si="12"/>
        <v>9.1949709138675166E-3</v>
      </c>
      <c r="N9" s="178">
        <f t="shared" si="13"/>
        <v>20.616438356164384</v>
      </c>
      <c r="P9" s="177">
        <v>2.4304636493786631E-2</v>
      </c>
      <c r="Q9" s="99">
        <v>1.4016278535155956E-3</v>
      </c>
      <c r="R9" s="99" t="e">
        <v>#N/A</v>
      </c>
      <c r="S9" s="99" t="e">
        <v>#N/A</v>
      </c>
      <c r="T9" s="99" t="e">
        <v>#N/A</v>
      </c>
      <c r="U9" s="178" t="e">
        <v>#N/A</v>
      </c>
      <c r="W9" s="193">
        <f t="shared" si="9"/>
        <v>0.5</v>
      </c>
      <c r="X9" s="99">
        <f t="shared" si="0"/>
        <v>0.28412358289219025</v>
      </c>
      <c r="Y9" s="99">
        <f t="shared" si="1"/>
        <v>0.26623502764575468</v>
      </c>
      <c r="Z9" s="99">
        <f t="shared" si="2"/>
        <v>0.25177463578177972</v>
      </c>
      <c r="AA9" s="99">
        <f t="shared" si="3"/>
        <v>0.24074240730026497</v>
      </c>
      <c r="AB9" s="99">
        <f t="shared" si="4"/>
        <v>0.23313834220121074</v>
      </c>
      <c r="AC9" s="99">
        <f t="shared" si="5"/>
        <v>0.22896244048461639</v>
      </c>
      <c r="AD9" s="99">
        <f t="shared" si="6"/>
        <v>0.22821470215048281</v>
      </c>
      <c r="AE9" s="178">
        <f t="shared" si="7"/>
        <v>0.2308951271988097</v>
      </c>
    </row>
    <row r="10" spans="3:31" x14ac:dyDescent="0.35">
      <c r="C10" s="177">
        <v>222.91</v>
      </c>
      <c r="D10" s="99">
        <v>220</v>
      </c>
      <c r="E10" s="99">
        <v>8.65</v>
      </c>
      <c r="F10" s="99">
        <v>9.5</v>
      </c>
      <c r="G10" s="99">
        <v>35</v>
      </c>
      <c r="H10" s="178">
        <f t="shared" si="10"/>
        <v>0.25665056426078081</v>
      </c>
      <c r="J10" s="177">
        <v>220</v>
      </c>
      <c r="K10" s="99">
        <f t="shared" si="11"/>
        <v>48400</v>
      </c>
      <c r="L10" s="99">
        <f t="shared" si="8"/>
        <v>9.5890410958904104E-2</v>
      </c>
      <c r="M10" s="99">
        <f t="shared" si="12"/>
        <v>9.1949709138675166E-3</v>
      </c>
      <c r="N10" s="178">
        <f t="shared" si="13"/>
        <v>21.095890410958901</v>
      </c>
      <c r="P10" s="177" t="e">
        <v>#N/A</v>
      </c>
      <c r="Q10" s="99" t="e">
        <v>#N/A</v>
      </c>
      <c r="R10" s="99" t="e">
        <v>#N/A</v>
      </c>
      <c r="S10" s="99" t="e">
        <v>#N/A</v>
      </c>
      <c r="T10" s="99" t="e">
        <v>#N/A</v>
      </c>
      <c r="U10" s="178" t="e">
        <v>#N/A</v>
      </c>
      <c r="W10" s="193">
        <f t="shared" si="9"/>
        <v>0.6</v>
      </c>
      <c r="X10" s="99">
        <f t="shared" si="0"/>
        <v>0.28283768897383132</v>
      </c>
      <c r="Y10" s="99">
        <f t="shared" si="1"/>
        <v>0.26674686144208359</v>
      </c>
      <c r="Z10" s="99">
        <f t="shared" si="2"/>
        <v>0.25408419729279635</v>
      </c>
      <c r="AA10" s="99">
        <f t="shared" si="3"/>
        <v>0.24484969652596936</v>
      </c>
      <c r="AB10" s="99">
        <f t="shared" si="4"/>
        <v>0.23904335914160293</v>
      </c>
      <c r="AC10" s="99">
        <f t="shared" si="5"/>
        <v>0.23666518513969637</v>
      </c>
      <c r="AD10" s="99">
        <f t="shared" si="6"/>
        <v>0.23771517452025054</v>
      </c>
      <c r="AE10" s="178">
        <f t="shared" si="7"/>
        <v>0.2421933272832652</v>
      </c>
    </row>
    <row r="11" spans="3:31" ht="15" thickBot="1" x14ac:dyDescent="0.4">
      <c r="C11" s="177">
        <v>222.91</v>
      </c>
      <c r="D11" s="99">
        <v>225</v>
      </c>
      <c r="E11" s="99">
        <v>5.75</v>
      </c>
      <c r="F11" s="99">
        <v>6.15</v>
      </c>
      <c r="G11" s="99">
        <v>35</v>
      </c>
      <c r="H11" s="178">
        <f t="shared" si="10"/>
        <v>0.23611277807503939</v>
      </c>
      <c r="J11" s="177">
        <v>225</v>
      </c>
      <c r="K11" s="99">
        <f t="shared" si="11"/>
        <v>50625</v>
      </c>
      <c r="L11" s="99">
        <f t="shared" si="8"/>
        <v>9.5890410958904104E-2</v>
      </c>
      <c r="M11" s="99">
        <f t="shared" si="12"/>
        <v>9.1949709138675166E-3</v>
      </c>
      <c r="N11" s="178">
        <f t="shared" si="13"/>
        <v>21.575342465753423</v>
      </c>
      <c r="P11" s="51" t="e">
        <v>#N/A</v>
      </c>
      <c r="Q11" s="35" t="e">
        <v>#N/A</v>
      </c>
      <c r="R11" s="35" t="e">
        <v>#N/A</v>
      </c>
      <c r="S11" s="35" t="e">
        <v>#N/A</v>
      </c>
      <c r="T11" s="35" t="e">
        <v>#N/A</v>
      </c>
      <c r="U11" s="52" t="e">
        <v>#N/A</v>
      </c>
      <c r="W11" s="193">
        <f t="shared" si="9"/>
        <v>0.7</v>
      </c>
      <c r="X11" s="99">
        <f t="shared" si="0"/>
        <v>0.28390977157107855</v>
      </c>
      <c r="Y11" s="99">
        <f t="shared" si="1"/>
        <v>0.2696166717540186</v>
      </c>
      <c r="Z11" s="99">
        <f t="shared" si="2"/>
        <v>0.2587517353194192</v>
      </c>
      <c r="AA11" s="99">
        <f t="shared" si="3"/>
        <v>0.25131496226727995</v>
      </c>
      <c r="AB11" s="99">
        <f t="shared" si="4"/>
        <v>0.24730635259760131</v>
      </c>
      <c r="AC11" s="99">
        <f t="shared" si="5"/>
        <v>0.24672590631038249</v>
      </c>
      <c r="AD11" s="99">
        <f t="shared" si="6"/>
        <v>0.2495736234056245</v>
      </c>
      <c r="AE11" s="178">
        <f t="shared" si="7"/>
        <v>0.25584950388332689</v>
      </c>
    </row>
    <row r="12" spans="3:31" ht="15" thickBot="1" x14ac:dyDescent="0.4">
      <c r="C12" s="177">
        <v>222.91</v>
      </c>
      <c r="D12" s="99">
        <v>230</v>
      </c>
      <c r="E12" s="99">
        <v>3.65</v>
      </c>
      <c r="F12" s="99">
        <v>3.85</v>
      </c>
      <c r="G12" s="99">
        <v>35</v>
      </c>
      <c r="H12" s="178">
        <f t="shared" si="10"/>
        <v>0.22775391582399607</v>
      </c>
      <c r="J12" s="177">
        <v>230</v>
      </c>
      <c r="K12" s="99">
        <f t="shared" si="11"/>
        <v>52900</v>
      </c>
      <c r="L12" s="99">
        <f t="shared" si="8"/>
        <v>9.5890410958904104E-2</v>
      </c>
      <c r="M12" s="99">
        <f t="shared" si="12"/>
        <v>9.1949709138675166E-3</v>
      </c>
      <c r="N12" s="178">
        <f t="shared" si="13"/>
        <v>22.054794520547944</v>
      </c>
      <c r="W12" s="193">
        <f t="shared" si="9"/>
        <v>0.8</v>
      </c>
      <c r="X12" s="99">
        <f t="shared" si="0"/>
        <v>0.28733983068393198</v>
      </c>
      <c r="Y12" s="99">
        <f t="shared" si="1"/>
        <v>0.27484445858155981</v>
      </c>
      <c r="Z12" s="99">
        <f t="shared" si="2"/>
        <v>0.26577724986164813</v>
      </c>
      <c r="AA12" s="99">
        <f t="shared" si="3"/>
        <v>0.26013820452419673</v>
      </c>
      <c r="AB12" s="99">
        <f t="shared" si="4"/>
        <v>0.25792732256920581</v>
      </c>
      <c r="AC12" s="99">
        <f t="shared" si="5"/>
        <v>0.25914460399667477</v>
      </c>
      <c r="AD12" s="99">
        <f t="shared" si="6"/>
        <v>0.26379004880660456</v>
      </c>
      <c r="AE12" s="178">
        <f t="shared" si="7"/>
        <v>0.27186365699899473</v>
      </c>
    </row>
    <row r="13" spans="3:31" x14ac:dyDescent="0.35">
      <c r="C13" s="177">
        <v>222.91</v>
      </c>
      <c r="D13" s="99">
        <v>235</v>
      </c>
      <c r="E13" s="99">
        <v>2.09</v>
      </c>
      <c r="F13" s="99">
        <v>2.2599999999999998</v>
      </c>
      <c r="G13" s="99">
        <v>35</v>
      </c>
      <c r="H13" s="178">
        <f t="shared" si="10"/>
        <v>0.22039319854229689</v>
      </c>
      <c r="J13" s="177">
        <v>235</v>
      </c>
      <c r="K13" s="99">
        <f t="shared" si="11"/>
        <v>55225</v>
      </c>
      <c r="L13" s="99">
        <f t="shared" si="8"/>
        <v>9.5890410958904104E-2</v>
      </c>
      <c r="M13" s="99">
        <f t="shared" si="12"/>
        <v>9.1949709138675166E-3</v>
      </c>
      <c r="N13" s="178">
        <f t="shared" si="13"/>
        <v>22.534246575342465</v>
      </c>
      <c r="P13" s="174" t="s">
        <v>1</v>
      </c>
      <c r="Q13" s="175" t="s">
        <v>510</v>
      </c>
      <c r="R13" s="175" t="s">
        <v>5</v>
      </c>
      <c r="S13" s="175" t="s">
        <v>511</v>
      </c>
      <c r="T13" s="176" t="s">
        <v>512</v>
      </c>
      <c r="W13" s="193">
        <f t="shared" si="9"/>
        <v>0.9</v>
      </c>
      <c r="X13" s="99">
        <f t="shared" si="0"/>
        <v>0.29312786631239174</v>
      </c>
      <c r="Y13" s="99">
        <f t="shared" si="1"/>
        <v>0.28243022192470724</v>
      </c>
      <c r="Z13" s="99">
        <f t="shared" si="2"/>
        <v>0.27516074091948339</v>
      </c>
      <c r="AA13" s="99">
        <f t="shared" si="3"/>
        <v>0.27131942329671976</v>
      </c>
      <c r="AB13" s="99">
        <f t="shared" si="4"/>
        <v>0.27090626905641657</v>
      </c>
      <c r="AC13" s="99">
        <f t="shared" si="5"/>
        <v>0.27392127819857337</v>
      </c>
      <c r="AD13" s="99">
        <f t="shared" si="6"/>
        <v>0.28036445072319094</v>
      </c>
      <c r="AE13" s="178">
        <f t="shared" si="7"/>
        <v>0.29023578663026894</v>
      </c>
    </row>
    <row r="14" spans="3:31" ht="15" thickBot="1" x14ac:dyDescent="0.4">
      <c r="C14" s="177">
        <v>222.91</v>
      </c>
      <c r="D14" s="99">
        <v>240</v>
      </c>
      <c r="E14" s="99">
        <v>1.17</v>
      </c>
      <c r="F14" s="99">
        <v>1.3</v>
      </c>
      <c r="G14" s="99">
        <v>35</v>
      </c>
      <c r="H14" s="178">
        <f t="shared" si="10"/>
        <v>0.21906941663473845</v>
      </c>
      <c r="J14" s="177">
        <v>240</v>
      </c>
      <c r="K14" s="99">
        <f t="shared" si="11"/>
        <v>57600</v>
      </c>
      <c r="L14" s="99">
        <f t="shared" si="8"/>
        <v>9.5890410958904104E-2</v>
      </c>
      <c r="M14" s="99">
        <f t="shared" si="12"/>
        <v>9.1949709138675166E-3</v>
      </c>
      <c r="N14" s="178">
        <f t="shared" si="13"/>
        <v>23.013698630136986</v>
      </c>
      <c r="P14" s="205">
        <v>190</v>
      </c>
      <c r="Q14" s="206">
        <f>P14^2</f>
        <v>36100</v>
      </c>
      <c r="R14" s="35">
        <f>35/365</f>
        <v>9.5890410958904104E-2</v>
      </c>
      <c r="S14" s="35">
        <f>R14^2</f>
        <v>9.1949709138675166E-3</v>
      </c>
      <c r="T14" s="52">
        <f>P14*R14</f>
        <v>18.219178082191778</v>
      </c>
      <c r="W14" s="208">
        <f t="shared" si="9"/>
        <v>1</v>
      </c>
      <c r="X14" s="35">
        <f t="shared" si="0"/>
        <v>0.30127387845645759</v>
      </c>
      <c r="Y14" s="35">
        <f t="shared" si="1"/>
        <v>0.29237396178346092</v>
      </c>
      <c r="Z14" s="35">
        <f t="shared" si="2"/>
        <v>0.2869022084929248</v>
      </c>
      <c r="AA14" s="35">
        <f t="shared" si="3"/>
        <v>0.28485861858484895</v>
      </c>
      <c r="AB14" s="35">
        <f t="shared" si="4"/>
        <v>0.2862431920592336</v>
      </c>
      <c r="AC14" s="35">
        <f t="shared" si="5"/>
        <v>0.29105592891607812</v>
      </c>
      <c r="AD14" s="35">
        <f t="shared" si="6"/>
        <v>0.29929682915538341</v>
      </c>
      <c r="AE14" s="52">
        <f t="shared" si="7"/>
        <v>0.3109658927771492</v>
      </c>
    </row>
    <row r="15" spans="3:31" ht="15" thickBot="1" x14ac:dyDescent="0.4">
      <c r="C15" s="177">
        <v>222.91</v>
      </c>
      <c r="D15" s="99">
        <v>245</v>
      </c>
      <c r="E15" s="99">
        <v>0.62</v>
      </c>
      <c r="F15" s="99">
        <v>0.69</v>
      </c>
      <c r="G15" s="99">
        <v>35</v>
      </c>
      <c r="H15" s="178">
        <f t="shared" si="10"/>
        <v>0.21764272358268499</v>
      </c>
      <c r="J15" s="177">
        <v>245</v>
      </c>
      <c r="K15" s="99">
        <f t="shared" si="11"/>
        <v>60025</v>
      </c>
      <c r="L15" s="99">
        <f t="shared" si="8"/>
        <v>9.5890410958904104E-2</v>
      </c>
      <c r="M15" s="99">
        <f t="shared" si="12"/>
        <v>9.1949709138675166E-3</v>
      </c>
      <c r="N15" s="178">
        <f t="shared" si="13"/>
        <v>23.493150684931507</v>
      </c>
    </row>
    <row r="16" spans="3:31" ht="15" thickBot="1" x14ac:dyDescent="0.4">
      <c r="C16" s="177">
        <v>222.91</v>
      </c>
      <c r="D16" s="99">
        <v>250</v>
      </c>
      <c r="E16" s="99">
        <v>0.33</v>
      </c>
      <c r="F16" s="99">
        <v>0.37</v>
      </c>
      <c r="G16" s="99">
        <v>35</v>
      </c>
      <c r="H16" s="178">
        <f t="shared" si="10"/>
        <v>0.21963411476463079</v>
      </c>
      <c r="J16" s="177">
        <v>250</v>
      </c>
      <c r="K16" s="99">
        <f t="shared" si="11"/>
        <v>62500</v>
      </c>
      <c r="L16" s="99">
        <f t="shared" si="8"/>
        <v>9.5890410958904104E-2</v>
      </c>
      <c r="M16" s="99">
        <f t="shared" si="12"/>
        <v>9.1949709138675166E-3</v>
      </c>
      <c r="N16" s="178">
        <f t="shared" si="13"/>
        <v>23.972602739726025</v>
      </c>
      <c r="P16" s="191">
        <f>U5+T5*P14+S5*Q14+R5*R14+Q5*S14+P5*T14</f>
        <v>0.31333782398788623</v>
      </c>
    </row>
    <row r="17" spans="3:24" ht="15" thickBot="1" x14ac:dyDescent="0.4">
      <c r="C17" s="177">
        <v>222.91</v>
      </c>
      <c r="D17" s="99">
        <v>255</v>
      </c>
      <c r="E17" s="99">
        <v>0.18</v>
      </c>
      <c r="F17" s="99">
        <v>0.2</v>
      </c>
      <c r="G17" s="99">
        <v>35</v>
      </c>
      <c r="H17" s="178">
        <f t="shared" si="10"/>
        <v>0.22357192356139421</v>
      </c>
      <c r="J17" s="177">
        <v>255</v>
      </c>
      <c r="K17" s="99">
        <f t="shared" si="11"/>
        <v>65025</v>
      </c>
      <c r="L17" s="99">
        <f t="shared" si="8"/>
        <v>9.5890410958904104E-2</v>
      </c>
      <c r="M17" s="99">
        <f t="shared" si="12"/>
        <v>9.1949709138675166E-3</v>
      </c>
      <c r="N17" s="178">
        <f t="shared" si="13"/>
        <v>24.452054794520546</v>
      </c>
      <c r="S17" s="191" t="s">
        <v>1</v>
      </c>
    </row>
    <row r="18" spans="3:24" ht="15" thickBot="1" x14ac:dyDescent="0.4">
      <c r="C18" s="177">
        <v>222.91</v>
      </c>
      <c r="D18" s="99">
        <v>200</v>
      </c>
      <c r="E18" s="99">
        <v>26.25</v>
      </c>
      <c r="F18" s="99">
        <v>27.45</v>
      </c>
      <c r="G18" s="99">
        <v>77</v>
      </c>
      <c r="H18" s="178">
        <f t="shared" si="10"/>
        <v>0.25949219707399607</v>
      </c>
      <c r="J18" s="177">
        <v>200</v>
      </c>
      <c r="K18" s="99">
        <f t="shared" si="11"/>
        <v>40000</v>
      </c>
      <c r="L18" s="99">
        <f t="shared" si="8"/>
        <v>0.21095890410958903</v>
      </c>
      <c r="M18" s="99">
        <f t="shared" si="12"/>
        <v>4.4503659223118781E-2</v>
      </c>
      <c r="N18" s="178">
        <f t="shared" si="13"/>
        <v>42.19178082191781</v>
      </c>
      <c r="P18" s="207">
        <f>P16</f>
        <v>0.31333782398788623</v>
      </c>
      <c r="Q18" s="175">
        <v>190</v>
      </c>
      <c r="R18" s="175">
        <v>200</v>
      </c>
      <c r="S18" s="175">
        <v>210</v>
      </c>
      <c r="T18" s="175">
        <v>220</v>
      </c>
      <c r="U18" s="175">
        <v>230</v>
      </c>
      <c r="V18" s="175">
        <v>240</v>
      </c>
      <c r="W18" s="175">
        <v>250</v>
      </c>
      <c r="X18" s="176">
        <v>260</v>
      </c>
    </row>
    <row r="19" spans="3:24" ht="15" thickBot="1" x14ac:dyDescent="0.4">
      <c r="C19" s="177">
        <v>222.91</v>
      </c>
      <c r="D19" s="99">
        <v>205</v>
      </c>
      <c r="E19" s="99">
        <v>23</v>
      </c>
      <c r="F19" s="99">
        <v>23.3</v>
      </c>
      <c r="G19" s="99">
        <v>77</v>
      </c>
      <c r="H19" s="178">
        <f t="shared" si="10"/>
        <v>0.26758025866001844</v>
      </c>
      <c r="J19" s="177">
        <v>205</v>
      </c>
      <c r="K19" s="99">
        <f t="shared" si="11"/>
        <v>42025</v>
      </c>
      <c r="L19" s="99">
        <f t="shared" si="8"/>
        <v>0.21095890410958903</v>
      </c>
      <c r="M19" s="99">
        <f t="shared" si="12"/>
        <v>4.4503659223118781E-2</v>
      </c>
      <c r="N19" s="178">
        <f t="shared" si="13"/>
        <v>43.246575342465754</v>
      </c>
      <c r="O19" s="210" t="s">
        <v>5</v>
      </c>
      <c r="P19" s="193">
        <v>0.1</v>
      </c>
      <c r="Q19" s="99">
        <f t="dataTable" ref="Q19:X28" dt2D="1" dtr="1" r1="P14" r2="R14"/>
        <v>0.31284692372168799</v>
      </c>
      <c r="R19" s="99">
        <v>0.28776745761650135</v>
      </c>
      <c r="S19" s="99">
        <v>0.26611615489377527</v>
      </c>
      <c r="T19" s="99">
        <v>0.24789301555350937</v>
      </c>
      <c r="U19" s="99">
        <v>0.23309803959570405</v>
      </c>
      <c r="V19" s="99">
        <v>0.22173122702035858</v>
      </c>
      <c r="W19" s="99">
        <v>0.21379257782747391</v>
      </c>
      <c r="X19" s="178">
        <v>0.20928209201704967</v>
      </c>
    </row>
    <row r="20" spans="3:24" x14ac:dyDescent="0.35">
      <c r="C20" s="177">
        <v>222.91</v>
      </c>
      <c r="D20" s="99">
        <v>210</v>
      </c>
      <c r="E20" s="99">
        <v>19.100000000000001</v>
      </c>
      <c r="F20" s="99">
        <v>19.399999999999999</v>
      </c>
      <c r="G20" s="99">
        <v>77</v>
      </c>
      <c r="H20" s="178">
        <f t="shared" si="10"/>
        <v>0.25822225492447615</v>
      </c>
      <c r="J20" s="177">
        <v>210</v>
      </c>
      <c r="K20" s="99">
        <f t="shared" si="11"/>
        <v>44100</v>
      </c>
      <c r="L20" s="99">
        <f t="shared" si="8"/>
        <v>0.21095890410958903</v>
      </c>
      <c r="M20" s="99">
        <f t="shared" si="12"/>
        <v>4.4503659223118781E-2</v>
      </c>
      <c r="N20" s="178">
        <f t="shared" si="13"/>
        <v>44.301369863013697</v>
      </c>
      <c r="P20" s="193">
        <v>0.2</v>
      </c>
      <c r="Q20" s="99">
        <v>0.30212912374090423</v>
      </c>
      <c r="R20" s="99">
        <v>0.27884738535040537</v>
      </c>
      <c r="S20" s="99">
        <v>0.25899381034236701</v>
      </c>
      <c r="T20" s="99">
        <v>0.24256839871678895</v>
      </c>
      <c r="U20" s="99">
        <v>0.22957115047367138</v>
      </c>
      <c r="V20" s="99">
        <v>0.22000206561301372</v>
      </c>
      <c r="W20" s="99">
        <v>0.21386114413481683</v>
      </c>
      <c r="X20" s="178">
        <v>0.21114838603908037</v>
      </c>
    </row>
    <row r="21" spans="3:24" x14ac:dyDescent="0.35">
      <c r="C21" s="177">
        <v>222.91</v>
      </c>
      <c r="D21" s="99">
        <v>215</v>
      </c>
      <c r="E21" s="99">
        <v>15.5</v>
      </c>
      <c r="F21" s="99">
        <v>15.8</v>
      </c>
      <c r="G21" s="99">
        <v>77</v>
      </c>
      <c r="H21" s="178">
        <f t="shared" si="10"/>
        <v>0.2496579522266984</v>
      </c>
      <c r="J21" s="177">
        <v>215</v>
      </c>
      <c r="K21" s="99">
        <f t="shared" si="11"/>
        <v>46225</v>
      </c>
      <c r="L21" s="99">
        <f t="shared" si="8"/>
        <v>0.21095890410958903</v>
      </c>
      <c r="M21" s="99">
        <f t="shared" si="12"/>
        <v>4.4503659223118781E-2</v>
      </c>
      <c r="N21" s="178">
        <f t="shared" si="13"/>
        <v>45.356164383561641</v>
      </c>
      <c r="P21" s="193">
        <v>0.3</v>
      </c>
      <c r="Q21" s="99">
        <v>0.29376930027572673</v>
      </c>
      <c r="R21" s="99">
        <v>0.27228528959991566</v>
      </c>
      <c r="S21" s="99">
        <v>0.25422944230656508</v>
      </c>
      <c r="T21" s="99">
        <v>0.23960175839567477</v>
      </c>
      <c r="U21" s="99">
        <v>0.22840223786724501</v>
      </c>
      <c r="V21" s="99">
        <v>0.22063088072127512</v>
      </c>
      <c r="W21" s="99">
        <v>0.21628768695776596</v>
      </c>
      <c r="X21" s="178">
        <v>0.21537265657671728</v>
      </c>
    </row>
    <row r="22" spans="3:24" x14ac:dyDescent="0.35">
      <c r="C22" s="177">
        <v>222.91</v>
      </c>
      <c r="D22" s="99">
        <v>220</v>
      </c>
      <c r="E22" s="99">
        <v>12.35</v>
      </c>
      <c r="F22" s="99">
        <v>12.55</v>
      </c>
      <c r="G22" s="99">
        <v>77</v>
      </c>
      <c r="H22" s="178">
        <f t="shared" si="10"/>
        <v>0.24305409286171198</v>
      </c>
      <c r="J22" s="177">
        <v>220</v>
      </c>
      <c r="K22" s="99">
        <f t="shared" si="11"/>
        <v>48400</v>
      </c>
      <c r="L22" s="99">
        <f t="shared" si="8"/>
        <v>0.21095890410958903</v>
      </c>
      <c r="M22" s="99">
        <f t="shared" si="12"/>
        <v>4.4503659223118781E-2</v>
      </c>
      <c r="N22" s="178">
        <f t="shared" si="13"/>
        <v>46.410958904109584</v>
      </c>
      <c r="P22" s="193">
        <v>0.4</v>
      </c>
      <c r="Q22" s="99">
        <v>0.28776745332615539</v>
      </c>
      <c r="R22" s="99">
        <v>0.26808117036503204</v>
      </c>
      <c r="S22" s="99">
        <v>0.2518230507863693</v>
      </c>
      <c r="T22" s="99">
        <v>0.23899309459016677</v>
      </c>
      <c r="U22" s="99">
        <v>0.22959130177642473</v>
      </c>
      <c r="V22" s="99">
        <v>0.22361767234514263</v>
      </c>
      <c r="W22" s="99">
        <v>0.22107220629632129</v>
      </c>
      <c r="X22" s="178">
        <v>0.22195490362996034</v>
      </c>
    </row>
    <row r="23" spans="3:24" x14ac:dyDescent="0.35">
      <c r="C23" s="177">
        <v>222.91</v>
      </c>
      <c r="D23" s="99">
        <v>225</v>
      </c>
      <c r="E23" s="99">
        <v>9.4499999999999993</v>
      </c>
      <c r="F23" s="99">
        <v>9.65</v>
      </c>
      <c r="G23" s="99">
        <v>77</v>
      </c>
      <c r="H23" s="178">
        <f t="shared" si="10"/>
        <v>0.23471568245440722</v>
      </c>
      <c r="J23" s="177">
        <v>225</v>
      </c>
      <c r="K23" s="99">
        <f t="shared" si="11"/>
        <v>50625</v>
      </c>
      <c r="L23" s="99">
        <f t="shared" si="8"/>
        <v>0.21095890410958903</v>
      </c>
      <c r="M23" s="99">
        <f t="shared" si="12"/>
        <v>4.4503659223118781E-2</v>
      </c>
      <c r="N23" s="178">
        <f t="shared" si="13"/>
        <v>47.465753424657535</v>
      </c>
      <c r="P23" s="193">
        <v>0.5</v>
      </c>
      <c r="Q23" s="99">
        <v>0.28412358289219025</v>
      </c>
      <c r="R23" s="99">
        <v>0.26623502764575468</v>
      </c>
      <c r="S23" s="99">
        <v>0.25177463578177972</v>
      </c>
      <c r="T23" s="99">
        <v>0.24074240730026497</v>
      </c>
      <c r="U23" s="99">
        <v>0.23313834220121074</v>
      </c>
      <c r="V23" s="99">
        <v>0.22896244048461639</v>
      </c>
      <c r="W23" s="99">
        <v>0.22821470215048281</v>
      </c>
      <c r="X23" s="178">
        <v>0.2308951271988097</v>
      </c>
    </row>
    <row r="24" spans="3:24" x14ac:dyDescent="0.35">
      <c r="C24" s="177">
        <v>222.91</v>
      </c>
      <c r="D24" s="99">
        <v>230</v>
      </c>
      <c r="E24" s="99">
        <v>7</v>
      </c>
      <c r="F24" s="99">
        <v>7.15</v>
      </c>
      <c r="G24" s="99">
        <v>77</v>
      </c>
      <c r="H24" s="178">
        <f t="shared" si="10"/>
        <v>0.22703229915350676</v>
      </c>
      <c r="J24" s="177">
        <v>230</v>
      </c>
      <c r="K24" s="99">
        <f t="shared" si="11"/>
        <v>52900</v>
      </c>
      <c r="L24" s="99">
        <f t="shared" si="8"/>
        <v>0.21095890410958903</v>
      </c>
      <c r="M24" s="99">
        <f t="shared" si="12"/>
        <v>4.4503659223118781E-2</v>
      </c>
      <c r="N24" s="178">
        <f t="shared" si="13"/>
        <v>48.520547945205479</v>
      </c>
      <c r="P24" s="193">
        <v>0.6</v>
      </c>
      <c r="Q24" s="99">
        <v>0.28283768897383132</v>
      </c>
      <c r="R24" s="99">
        <v>0.26674686144208359</v>
      </c>
      <c r="S24" s="99">
        <v>0.25408419729279635</v>
      </c>
      <c r="T24" s="99">
        <v>0.24484969652596936</v>
      </c>
      <c r="U24" s="99">
        <v>0.23904335914160293</v>
      </c>
      <c r="V24" s="99">
        <v>0.23666518513969637</v>
      </c>
      <c r="W24" s="99">
        <v>0.23771517452025054</v>
      </c>
      <c r="X24" s="178">
        <v>0.2421933272832652</v>
      </c>
    </row>
    <row r="25" spans="3:24" x14ac:dyDescent="0.35">
      <c r="C25" s="177">
        <v>222.91</v>
      </c>
      <c r="D25" s="99">
        <v>235</v>
      </c>
      <c r="E25" s="99">
        <v>5</v>
      </c>
      <c r="F25" s="99">
        <v>5.15</v>
      </c>
      <c r="G25" s="99">
        <v>77</v>
      </c>
      <c r="H25" s="178">
        <f t="shared" si="10"/>
        <v>0.22085989359766245</v>
      </c>
      <c r="J25" s="177">
        <v>235</v>
      </c>
      <c r="K25" s="99">
        <f t="shared" si="11"/>
        <v>55225</v>
      </c>
      <c r="L25" s="99">
        <f t="shared" si="8"/>
        <v>0.21095890410958903</v>
      </c>
      <c r="M25" s="99">
        <f t="shared" si="12"/>
        <v>4.4503659223118781E-2</v>
      </c>
      <c r="N25" s="178">
        <f t="shared" si="13"/>
        <v>49.575342465753423</v>
      </c>
      <c r="P25" s="193">
        <v>0.7</v>
      </c>
      <c r="Q25" s="99">
        <v>0.28390977157107855</v>
      </c>
      <c r="R25" s="99">
        <v>0.2696166717540186</v>
      </c>
      <c r="S25" s="99">
        <v>0.2587517353194192</v>
      </c>
      <c r="T25" s="99">
        <v>0.25131496226727995</v>
      </c>
      <c r="U25" s="99">
        <v>0.24730635259760131</v>
      </c>
      <c r="V25" s="99">
        <v>0.24672590631038249</v>
      </c>
      <c r="W25" s="99">
        <v>0.2495736234056245</v>
      </c>
      <c r="X25" s="178">
        <v>0.25584950388332689</v>
      </c>
    </row>
    <row r="26" spans="3:24" x14ac:dyDescent="0.35">
      <c r="C26" s="177">
        <v>222.91</v>
      </c>
      <c r="D26" s="99">
        <v>240</v>
      </c>
      <c r="E26" s="99">
        <v>3.45</v>
      </c>
      <c r="F26" s="99">
        <v>3.6</v>
      </c>
      <c r="G26" s="99">
        <v>77</v>
      </c>
      <c r="H26" s="178">
        <f t="shared" si="10"/>
        <v>0.21597714629024267</v>
      </c>
      <c r="J26" s="177">
        <v>240</v>
      </c>
      <c r="K26" s="99">
        <f t="shared" si="11"/>
        <v>57600</v>
      </c>
      <c r="L26" s="99">
        <f t="shared" si="8"/>
        <v>0.21095890410958903</v>
      </c>
      <c r="M26" s="99">
        <f t="shared" si="12"/>
        <v>4.4503659223118781E-2</v>
      </c>
      <c r="N26" s="178">
        <f t="shared" si="13"/>
        <v>50.630136986301366</v>
      </c>
      <c r="P26" s="193">
        <v>0.8</v>
      </c>
      <c r="Q26" s="209">
        <v>0.28733983068393198</v>
      </c>
      <c r="R26" s="209">
        <v>0.27484445858155981</v>
      </c>
      <c r="S26" s="209">
        <v>0.26577724986164813</v>
      </c>
      <c r="T26" s="209">
        <v>0.26013820452419673</v>
      </c>
      <c r="U26" s="209">
        <v>0.25792732256920581</v>
      </c>
      <c r="V26" s="99">
        <v>0.25914460399667477</v>
      </c>
      <c r="W26" s="99">
        <v>0.26379004880660456</v>
      </c>
      <c r="X26" s="178">
        <v>0.27186365699899473</v>
      </c>
    </row>
    <row r="27" spans="3:24" x14ac:dyDescent="0.35">
      <c r="C27" s="177">
        <v>222.91</v>
      </c>
      <c r="D27" s="99">
        <v>245</v>
      </c>
      <c r="E27" s="99">
        <v>2.29</v>
      </c>
      <c r="F27" s="99">
        <v>2.42</v>
      </c>
      <c r="G27" s="99">
        <v>77</v>
      </c>
      <c r="H27" s="178">
        <f t="shared" si="10"/>
        <v>0.21155301947146654</v>
      </c>
      <c r="J27" s="177">
        <v>245</v>
      </c>
      <c r="K27" s="99">
        <f t="shared" si="11"/>
        <v>60025</v>
      </c>
      <c r="L27" s="99">
        <f t="shared" si="8"/>
        <v>0.21095890410958903</v>
      </c>
      <c r="M27" s="99">
        <f t="shared" si="12"/>
        <v>4.4503659223118781E-2</v>
      </c>
      <c r="N27" s="178">
        <f t="shared" si="13"/>
        <v>51.684931506849317</v>
      </c>
      <c r="P27" s="193">
        <v>0.9</v>
      </c>
      <c r="Q27" s="99">
        <v>0.29312786631239174</v>
      </c>
      <c r="R27" s="99">
        <v>0.28243022192470724</v>
      </c>
      <c r="S27" s="99">
        <v>0.27516074091948339</v>
      </c>
      <c r="T27" s="99">
        <v>0.27131942329671976</v>
      </c>
      <c r="U27" s="99">
        <v>0.27090626905641657</v>
      </c>
      <c r="V27" s="99">
        <v>0.27392127819857337</v>
      </c>
      <c r="W27" s="99">
        <v>0.28036445072319094</v>
      </c>
      <c r="X27" s="178">
        <v>0.29023578663026894</v>
      </c>
    </row>
    <row r="28" spans="3:24" ht="15" thickBot="1" x14ac:dyDescent="0.4">
      <c r="C28" s="177">
        <v>222.91</v>
      </c>
      <c r="D28" s="99">
        <v>250</v>
      </c>
      <c r="E28" s="99">
        <v>1.52</v>
      </c>
      <c r="F28" s="99">
        <v>1.6</v>
      </c>
      <c r="G28" s="99">
        <v>77</v>
      </c>
      <c r="H28" s="178">
        <f t="shared" si="10"/>
        <v>0.20965554285794497</v>
      </c>
      <c r="J28" s="177">
        <v>250</v>
      </c>
      <c r="K28" s="99">
        <f t="shared" si="11"/>
        <v>62500</v>
      </c>
      <c r="L28" s="99">
        <f t="shared" si="8"/>
        <v>0.21095890410958903</v>
      </c>
      <c r="M28" s="99">
        <f t="shared" si="12"/>
        <v>4.4503659223118781E-2</v>
      </c>
      <c r="N28" s="178">
        <f t="shared" si="13"/>
        <v>52.739726027397261</v>
      </c>
      <c r="P28" s="208">
        <v>1</v>
      </c>
      <c r="Q28" s="35">
        <v>0.30127387845645759</v>
      </c>
      <c r="R28" s="35">
        <v>0.29237396178346092</v>
      </c>
      <c r="S28" s="35">
        <v>0.2869022084929248</v>
      </c>
      <c r="T28" s="35">
        <v>0.28485861858484895</v>
      </c>
      <c r="U28" s="35">
        <v>0.2862431920592336</v>
      </c>
      <c r="V28" s="35">
        <v>0.29105592891607812</v>
      </c>
      <c r="W28" s="35">
        <v>0.29929682915538341</v>
      </c>
      <c r="X28" s="52">
        <v>0.3109658927771492</v>
      </c>
    </row>
    <row r="29" spans="3:24" x14ac:dyDescent="0.35">
      <c r="C29" s="177">
        <v>222.91</v>
      </c>
      <c r="D29" s="99">
        <v>255</v>
      </c>
      <c r="E29" s="99">
        <v>0.98</v>
      </c>
      <c r="F29" s="99">
        <v>1.06</v>
      </c>
      <c r="G29" s="99">
        <v>77</v>
      </c>
      <c r="H29" s="178">
        <f t="shared" si="10"/>
        <v>0.20894142333418131</v>
      </c>
      <c r="J29" s="177">
        <v>255</v>
      </c>
      <c r="K29" s="99">
        <f t="shared" si="11"/>
        <v>65025</v>
      </c>
      <c r="L29" s="99">
        <f t="shared" si="8"/>
        <v>0.21095890410958903</v>
      </c>
      <c r="M29" s="99">
        <f t="shared" si="12"/>
        <v>4.4503659223118781E-2</v>
      </c>
      <c r="N29" s="178">
        <f t="shared" si="13"/>
        <v>53.794520547945204</v>
      </c>
    </row>
    <row r="30" spans="3:24" x14ac:dyDescent="0.35">
      <c r="C30" s="177">
        <v>222.91</v>
      </c>
      <c r="D30" s="99">
        <v>260</v>
      </c>
      <c r="E30" s="99">
        <v>0.66</v>
      </c>
      <c r="F30" s="99">
        <v>0.7</v>
      </c>
      <c r="G30" s="99">
        <v>77</v>
      </c>
      <c r="H30" s="178">
        <f t="shared" si="10"/>
        <v>0.21044829394668341</v>
      </c>
      <c r="J30" s="177">
        <v>260</v>
      </c>
      <c r="K30" s="99">
        <f t="shared" si="11"/>
        <v>67600</v>
      </c>
      <c r="L30" s="99">
        <f t="shared" si="8"/>
        <v>0.21095890410958903</v>
      </c>
      <c r="M30" s="99">
        <f t="shared" si="12"/>
        <v>4.4503659223118781E-2</v>
      </c>
      <c r="N30" s="178">
        <f t="shared" si="13"/>
        <v>54.849315068493148</v>
      </c>
    </row>
    <row r="31" spans="3:24" x14ac:dyDescent="0.35">
      <c r="C31" s="177">
        <v>222.91</v>
      </c>
      <c r="D31" s="99">
        <v>230</v>
      </c>
      <c r="E31" s="99">
        <v>13.1</v>
      </c>
      <c r="F31" s="99">
        <v>13.45</v>
      </c>
      <c r="G31" s="99">
        <v>167</v>
      </c>
      <c r="H31" s="178">
        <f t="shared" si="10"/>
        <v>0.24077157955616713</v>
      </c>
      <c r="J31" s="177">
        <v>230</v>
      </c>
      <c r="K31" s="99">
        <f t="shared" si="11"/>
        <v>52900</v>
      </c>
      <c r="L31" s="99">
        <f t="shared" si="8"/>
        <v>0.45753424657534247</v>
      </c>
      <c r="M31" s="99">
        <f t="shared" si="12"/>
        <v>0.20933758678926628</v>
      </c>
      <c r="N31" s="178">
        <f t="shared" si="13"/>
        <v>105.23287671232877</v>
      </c>
      <c r="P31" s="102"/>
      <c r="Q31" s="102"/>
      <c r="R31" s="102"/>
      <c r="S31" s="102"/>
      <c r="T31" s="102"/>
      <c r="U31" s="102"/>
      <c r="V31" s="102"/>
      <c r="W31" s="102"/>
      <c r="X31" s="102"/>
    </row>
    <row r="32" spans="3:24" x14ac:dyDescent="0.35">
      <c r="C32" s="177">
        <v>222.91</v>
      </c>
      <c r="D32" s="99">
        <v>235</v>
      </c>
      <c r="E32" s="99">
        <v>10.85</v>
      </c>
      <c r="F32" s="99">
        <v>11.15</v>
      </c>
      <c r="G32" s="99">
        <v>167</v>
      </c>
      <c r="H32" s="178">
        <f t="shared" si="10"/>
        <v>0.2365911053493619</v>
      </c>
      <c r="J32" s="177">
        <v>235</v>
      </c>
      <c r="K32" s="99">
        <f t="shared" si="11"/>
        <v>55225</v>
      </c>
      <c r="L32" s="99">
        <f t="shared" si="8"/>
        <v>0.45753424657534247</v>
      </c>
      <c r="M32" s="99">
        <f t="shared" si="12"/>
        <v>0.20933758678926628</v>
      </c>
      <c r="N32" s="178">
        <f t="shared" si="13"/>
        <v>107.52054794520548</v>
      </c>
    </row>
    <row r="33" spans="3:14" x14ac:dyDescent="0.35">
      <c r="C33" s="177">
        <v>222.91</v>
      </c>
      <c r="D33" s="99">
        <v>240</v>
      </c>
      <c r="E33" s="99">
        <v>8.85</v>
      </c>
      <c r="F33" s="99">
        <v>9.5</v>
      </c>
      <c r="G33" s="99">
        <v>167</v>
      </c>
      <c r="H33" s="178">
        <f t="shared" si="10"/>
        <v>0.23571922909468412</v>
      </c>
      <c r="J33" s="177">
        <v>240</v>
      </c>
      <c r="K33" s="99">
        <f t="shared" si="11"/>
        <v>57600</v>
      </c>
      <c r="L33" s="99">
        <f t="shared" si="8"/>
        <v>0.45753424657534247</v>
      </c>
      <c r="M33" s="99">
        <f t="shared" si="12"/>
        <v>0.20933758678926628</v>
      </c>
      <c r="N33" s="178">
        <f t="shared" si="13"/>
        <v>109.8082191780822</v>
      </c>
    </row>
    <row r="34" spans="3:14" x14ac:dyDescent="0.35">
      <c r="C34" s="177">
        <v>222.91</v>
      </c>
      <c r="D34" s="99">
        <v>245</v>
      </c>
      <c r="E34" s="99">
        <v>7.15</v>
      </c>
      <c r="F34" s="99">
        <v>7.4</v>
      </c>
      <c r="G34" s="99">
        <v>167</v>
      </c>
      <c r="H34" s="178">
        <f t="shared" si="10"/>
        <v>0.22922710049897432</v>
      </c>
      <c r="J34" s="177">
        <v>245</v>
      </c>
      <c r="K34" s="99">
        <f t="shared" si="11"/>
        <v>60025</v>
      </c>
      <c r="L34" s="99">
        <f t="shared" si="8"/>
        <v>0.45753424657534247</v>
      </c>
      <c r="M34" s="99">
        <f t="shared" si="12"/>
        <v>0.20933758678926628</v>
      </c>
      <c r="N34" s="178">
        <f t="shared" si="13"/>
        <v>112.0958904109589</v>
      </c>
    </row>
    <row r="35" spans="3:14" x14ac:dyDescent="0.35">
      <c r="C35" s="177">
        <v>222.91</v>
      </c>
      <c r="D35" s="99">
        <v>250</v>
      </c>
      <c r="E35" s="99">
        <v>5.7</v>
      </c>
      <c r="F35" s="99">
        <v>5.95</v>
      </c>
      <c r="G35" s="99">
        <v>167</v>
      </c>
      <c r="H35" s="178">
        <f t="shared" si="10"/>
        <v>0.22640387993305922</v>
      </c>
      <c r="J35" s="177">
        <v>250</v>
      </c>
      <c r="K35" s="99">
        <f t="shared" si="11"/>
        <v>62500</v>
      </c>
      <c r="L35" s="99">
        <f t="shared" si="8"/>
        <v>0.45753424657534247</v>
      </c>
      <c r="M35" s="99">
        <f t="shared" si="12"/>
        <v>0.20933758678926628</v>
      </c>
      <c r="N35" s="178">
        <f t="shared" si="13"/>
        <v>114.38356164383562</v>
      </c>
    </row>
    <row r="36" spans="3:14" x14ac:dyDescent="0.35">
      <c r="C36" s="177">
        <v>222.91</v>
      </c>
      <c r="D36" s="99">
        <v>255</v>
      </c>
      <c r="E36" s="99">
        <v>4.5999999999999996</v>
      </c>
      <c r="F36" s="99">
        <v>4.75</v>
      </c>
      <c r="G36" s="99">
        <v>167</v>
      </c>
      <c r="H36" s="178">
        <f t="shared" si="10"/>
        <v>0.22522508632391691</v>
      </c>
      <c r="J36" s="177">
        <v>255</v>
      </c>
      <c r="K36" s="99">
        <f t="shared" si="11"/>
        <v>65025</v>
      </c>
      <c r="L36" s="99">
        <f t="shared" si="8"/>
        <v>0.45753424657534247</v>
      </c>
      <c r="M36" s="99">
        <f t="shared" si="12"/>
        <v>0.20933758678926628</v>
      </c>
      <c r="N36" s="178">
        <f t="shared" si="13"/>
        <v>116.67123287671232</v>
      </c>
    </row>
    <row r="37" spans="3:14" x14ac:dyDescent="0.35">
      <c r="C37" s="177">
        <v>222.91</v>
      </c>
      <c r="D37" s="179">
        <v>190</v>
      </c>
      <c r="E37" s="180">
        <v>43.4</v>
      </c>
      <c r="F37" s="180">
        <v>42.95</v>
      </c>
      <c r="G37" s="99">
        <v>231</v>
      </c>
      <c r="H37" s="178">
        <f t="shared" si="10"/>
        <v>0.28290890622884035</v>
      </c>
      <c r="J37" s="183">
        <v>190</v>
      </c>
      <c r="K37" s="99">
        <f>J37^2</f>
        <v>36100</v>
      </c>
      <c r="L37" s="99">
        <f t="shared" si="8"/>
        <v>0.63287671232876708</v>
      </c>
      <c r="M37" s="99">
        <f t="shared" ref="M37:M49" si="14">L37^2</f>
        <v>0.40053293300806903</v>
      </c>
      <c r="N37" s="178">
        <f t="shared" ref="N37:N49" si="15">J37*L37</f>
        <v>120.24657534246575</v>
      </c>
    </row>
    <row r="38" spans="3:14" x14ac:dyDescent="0.35">
      <c r="C38" s="177">
        <v>222.91</v>
      </c>
      <c r="D38" s="179">
        <v>195</v>
      </c>
      <c r="E38" s="180">
        <v>38.85</v>
      </c>
      <c r="F38" s="180">
        <v>39</v>
      </c>
      <c r="G38" s="99">
        <v>231</v>
      </c>
      <c r="H38" s="178">
        <f t="shared" si="10"/>
        <v>0.27034806553274393</v>
      </c>
      <c r="J38" s="183">
        <v>195</v>
      </c>
      <c r="K38" s="99">
        <f t="shared" ref="K38:K49" si="16">J38^2</f>
        <v>38025</v>
      </c>
      <c r="L38" s="99">
        <f t="shared" si="8"/>
        <v>0.63287671232876708</v>
      </c>
      <c r="M38" s="99">
        <f t="shared" si="14"/>
        <v>0.40053293300806903</v>
      </c>
      <c r="N38" s="178">
        <f t="shared" si="15"/>
        <v>123.41095890410958</v>
      </c>
    </row>
    <row r="39" spans="3:14" x14ac:dyDescent="0.35">
      <c r="C39" s="177">
        <v>222.91</v>
      </c>
      <c r="D39" s="179">
        <v>200</v>
      </c>
      <c r="E39" s="180">
        <v>35.15</v>
      </c>
      <c r="F39" s="180">
        <v>35.25</v>
      </c>
      <c r="G39" s="99">
        <v>231</v>
      </c>
      <c r="H39" s="178">
        <f t="shared" si="10"/>
        <v>0.26617290917783976</v>
      </c>
      <c r="J39" s="183">
        <v>200</v>
      </c>
      <c r="K39" s="99">
        <f t="shared" si="16"/>
        <v>40000</v>
      </c>
      <c r="L39" s="99">
        <f t="shared" si="8"/>
        <v>0.63287671232876708</v>
      </c>
      <c r="M39" s="99">
        <f t="shared" si="14"/>
        <v>0.40053293300806903</v>
      </c>
      <c r="N39" s="178">
        <f t="shared" si="15"/>
        <v>126.57534246575341</v>
      </c>
    </row>
    <row r="40" spans="3:14" x14ac:dyDescent="0.35">
      <c r="C40" s="177">
        <v>222.91</v>
      </c>
      <c r="D40" s="179">
        <v>205</v>
      </c>
      <c r="E40" s="180">
        <v>31.42</v>
      </c>
      <c r="F40" s="180">
        <v>31.75</v>
      </c>
      <c r="G40" s="99">
        <v>231</v>
      </c>
      <c r="H40" s="178">
        <f t="shared" si="10"/>
        <v>0.26112015824764967</v>
      </c>
      <c r="J40" s="183">
        <v>205</v>
      </c>
      <c r="K40" s="99">
        <f t="shared" si="16"/>
        <v>42025</v>
      </c>
      <c r="L40" s="99">
        <f t="shared" si="8"/>
        <v>0.63287671232876708</v>
      </c>
      <c r="M40" s="99">
        <f t="shared" si="14"/>
        <v>0.40053293300806903</v>
      </c>
      <c r="N40" s="178">
        <f t="shared" si="15"/>
        <v>129.73972602739724</v>
      </c>
    </row>
    <row r="41" spans="3:14" x14ac:dyDescent="0.35">
      <c r="C41" s="177">
        <v>222.91</v>
      </c>
      <c r="D41" s="179">
        <v>210</v>
      </c>
      <c r="E41" s="180">
        <v>28</v>
      </c>
      <c r="F41" s="180">
        <v>28.25</v>
      </c>
      <c r="G41" s="99">
        <v>231</v>
      </c>
      <c r="H41" s="178">
        <f t="shared" si="10"/>
        <v>0.25589373428374529</v>
      </c>
      <c r="J41" s="183">
        <v>210</v>
      </c>
      <c r="K41" s="99">
        <f t="shared" si="16"/>
        <v>44100</v>
      </c>
      <c r="L41" s="99">
        <f t="shared" si="8"/>
        <v>0.63287671232876708</v>
      </c>
      <c r="M41" s="99">
        <f t="shared" si="14"/>
        <v>0.40053293300806903</v>
      </c>
      <c r="N41" s="178">
        <f t="shared" si="15"/>
        <v>132.9041095890411</v>
      </c>
    </row>
    <row r="42" spans="3:14" x14ac:dyDescent="0.35">
      <c r="C42" s="177">
        <v>222.91</v>
      </c>
      <c r="D42" s="179">
        <v>215</v>
      </c>
      <c r="E42" s="180">
        <v>24.85</v>
      </c>
      <c r="F42" s="180">
        <v>25.1</v>
      </c>
      <c r="G42" s="99">
        <v>231</v>
      </c>
      <c r="H42" s="178">
        <f t="shared" si="10"/>
        <v>0.25272028986364603</v>
      </c>
      <c r="J42" s="183">
        <v>215</v>
      </c>
      <c r="K42" s="99">
        <f t="shared" si="16"/>
        <v>46225</v>
      </c>
      <c r="L42" s="99">
        <f t="shared" si="8"/>
        <v>0.63287671232876708</v>
      </c>
      <c r="M42" s="99">
        <f t="shared" si="14"/>
        <v>0.40053293300806903</v>
      </c>
      <c r="N42" s="178">
        <f t="shared" si="15"/>
        <v>136.06849315068493</v>
      </c>
    </row>
    <row r="43" spans="3:14" x14ac:dyDescent="0.35">
      <c r="C43" s="177">
        <v>222.91</v>
      </c>
      <c r="D43" s="179">
        <v>220</v>
      </c>
      <c r="E43" s="180">
        <v>22.05</v>
      </c>
      <c r="F43" s="180">
        <v>22</v>
      </c>
      <c r="G43" s="99">
        <v>231</v>
      </c>
      <c r="H43" s="178">
        <f>BSCImVol($D$1,D43,$D$2,0,G43/365,(E43+F43)/2)</f>
        <v>0.24954995606094599</v>
      </c>
      <c r="J43" s="183">
        <v>220</v>
      </c>
      <c r="K43" s="99">
        <f t="shared" si="16"/>
        <v>48400</v>
      </c>
      <c r="L43" s="99">
        <f t="shared" si="8"/>
        <v>0.63287671232876708</v>
      </c>
      <c r="M43" s="99">
        <f t="shared" si="14"/>
        <v>0.40053293300806903</v>
      </c>
      <c r="N43" s="178">
        <f t="shared" si="15"/>
        <v>139.23287671232876</v>
      </c>
    </row>
    <row r="44" spans="3:14" x14ac:dyDescent="0.35">
      <c r="C44" s="177">
        <v>222.91</v>
      </c>
      <c r="D44" s="179">
        <v>225</v>
      </c>
      <c r="E44" s="180">
        <v>19.55</v>
      </c>
      <c r="F44" s="180">
        <v>19.149999999999999</v>
      </c>
      <c r="G44" s="99">
        <v>231</v>
      </c>
      <c r="H44" s="178">
        <f t="shared" si="10"/>
        <v>0.24736999068409204</v>
      </c>
      <c r="J44" s="183">
        <v>225</v>
      </c>
      <c r="K44" s="99">
        <f t="shared" si="16"/>
        <v>50625</v>
      </c>
      <c r="L44" s="99">
        <f t="shared" si="8"/>
        <v>0.63287671232876708</v>
      </c>
      <c r="M44" s="99">
        <f t="shared" si="14"/>
        <v>0.40053293300806903</v>
      </c>
      <c r="N44" s="178">
        <f t="shared" si="15"/>
        <v>142.39726027397259</v>
      </c>
    </row>
    <row r="45" spans="3:14" x14ac:dyDescent="0.35">
      <c r="C45" s="177">
        <v>222.91</v>
      </c>
      <c r="D45" s="179">
        <v>230</v>
      </c>
      <c r="E45" s="180">
        <v>16.82</v>
      </c>
      <c r="F45" s="180">
        <v>16.7</v>
      </c>
      <c r="G45" s="99">
        <v>231</v>
      </c>
      <c r="H45" s="178">
        <f t="shared" si="10"/>
        <v>0.24338172283023596</v>
      </c>
      <c r="J45" s="183">
        <v>230</v>
      </c>
      <c r="K45" s="99">
        <f t="shared" si="16"/>
        <v>52900</v>
      </c>
      <c r="L45" s="99">
        <f t="shared" si="8"/>
        <v>0.63287671232876708</v>
      </c>
      <c r="M45" s="99">
        <f t="shared" si="14"/>
        <v>0.40053293300806903</v>
      </c>
      <c r="N45" s="178">
        <f t="shared" si="15"/>
        <v>145.56164383561642</v>
      </c>
    </row>
    <row r="46" spans="3:14" x14ac:dyDescent="0.35">
      <c r="C46" s="177">
        <v>222.91</v>
      </c>
      <c r="D46" s="179">
        <v>235</v>
      </c>
      <c r="E46" s="180">
        <v>14.3</v>
      </c>
      <c r="F46" s="180">
        <v>14.35</v>
      </c>
      <c r="G46" s="99">
        <v>231</v>
      </c>
      <c r="H46" s="178">
        <f t="shared" si="10"/>
        <v>0.23859431501477957</v>
      </c>
      <c r="J46" s="183">
        <v>235</v>
      </c>
      <c r="K46" s="99">
        <f t="shared" si="16"/>
        <v>55225</v>
      </c>
      <c r="L46" s="99">
        <f t="shared" si="8"/>
        <v>0.63287671232876708</v>
      </c>
      <c r="M46" s="99">
        <f t="shared" si="14"/>
        <v>0.40053293300806903</v>
      </c>
      <c r="N46" s="178">
        <f t="shared" si="15"/>
        <v>148.72602739726025</v>
      </c>
    </row>
    <row r="47" spans="3:14" x14ac:dyDescent="0.35">
      <c r="C47" s="177">
        <v>222.91</v>
      </c>
      <c r="D47" s="179">
        <v>240</v>
      </c>
      <c r="E47" s="180">
        <v>12.55</v>
      </c>
      <c r="F47" s="180">
        <v>12.35</v>
      </c>
      <c r="G47" s="99">
        <v>231</v>
      </c>
      <c r="H47" s="178">
        <f t="shared" si="10"/>
        <v>0.23874419275671244</v>
      </c>
      <c r="J47" s="183">
        <v>240</v>
      </c>
      <c r="K47" s="99">
        <f t="shared" si="16"/>
        <v>57600</v>
      </c>
      <c r="L47" s="99">
        <f t="shared" si="8"/>
        <v>0.63287671232876708</v>
      </c>
      <c r="M47" s="99">
        <f t="shared" si="14"/>
        <v>0.40053293300806903</v>
      </c>
      <c r="N47" s="178">
        <f t="shared" si="15"/>
        <v>151.89041095890411</v>
      </c>
    </row>
    <row r="48" spans="3:14" x14ac:dyDescent="0.35">
      <c r="C48" s="177">
        <v>222.91</v>
      </c>
      <c r="D48" s="179">
        <v>245</v>
      </c>
      <c r="E48" s="180">
        <v>10.3</v>
      </c>
      <c r="F48" s="180">
        <v>10.45</v>
      </c>
      <c r="G48" s="99">
        <v>231</v>
      </c>
      <c r="H48" s="178">
        <f t="shared" si="10"/>
        <v>0.23303116206079721</v>
      </c>
      <c r="J48" s="183">
        <v>245</v>
      </c>
      <c r="K48" s="99">
        <f t="shared" si="16"/>
        <v>60025</v>
      </c>
      <c r="L48" s="99">
        <f t="shared" si="8"/>
        <v>0.63287671232876708</v>
      </c>
      <c r="M48" s="99">
        <f t="shared" si="14"/>
        <v>0.40053293300806903</v>
      </c>
      <c r="N48" s="178">
        <f t="shared" si="15"/>
        <v>155.05479452054794</v>
      </c>
    </row>
    <row r="49" spans="3:14" ht="15" thickBot="1" x14ac:dyDescent="0.4">
      <c r="C49" s="51">
        <v>222.91</v>
      </c>
      <c r="D49" s="181">
        <v>250</v>
      </c>
      <c r="E49" s="182">
        <v>8.9499999999999993</v>
      </c>
      <c r="F49" s="182">
        <v>8.8000000000000007</v>
      </c>
      <c r="G49" s="35">
        <v>231</v>
      </c>
      <c r="H49" s="52">
        <f t="shared" si="10"/>
        <v>0.2327756630256772</v>
      </c>
      <c r="J49" s="184">
        <v>250</v>
      </c>
      <c r="K49" s="35">
        <f t="shared" si="16"/>
        <v>62500</v>
      </c>
      <c r="L49" s="35">
        <f t="shared" si="8"/>
        <v>0.63287671232876708</v>
      </c>
      <c r="M49" s="35">
        <f t="shared" si="14"/>
        <v>0.40053293300806903</v>
      </c>
      <c r="N49" s="52">
        <f t="shared" si="15"/>
        <v>158.21917808219177</v>
      </c>
    </row>
    <row r="52" spans="3:14" x14ac:dyDescent="0.35">
      <c r="I52" t="s">
        <v>576</v>
      </c>
      <c r="J52" s="2" t="s">
        <v>578</v>
      </c>
    </row>
    <row r="53" spans="3:14" x14ac:dyDescent="0.35">
      <c r="I53" t="s">
        <v>577</v>
      </c>
      <c r="J53" s="2" t="s">
        <v>579</v>
      </c>
    </row>
  </sheetData>
  <mergeCells count="1">
    <mergeCell ref="J1:P2"/>
  </mergeCells>
  <hyperlinks>
    <hyperlink ref="J52" r:id="rId1" xr:uid="{479FD877-9A69-43A4-8968-E8F25373EAED}"/>
    <hyperlink ref="J53" r:id="rId2" xr:uid="{7FE3863C-70CF-4EB5-9300-21EA9EF44CF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84993" r:id="rId5" name="Button 1">
              <controlPr defaultSize="0" print="0" autoFill="0" autoPict="0" macro="[0]!Macro7">
                <anchor moveWithCells="1" sizeWithCells="1">
                  <from>
                    <xdr:col>0</xdr:col>
                    <xdr:colOff>133350</xdr:colOff>
                    <xdr:row>0</xdr:row>
                    <xdr:rowOff>146050</xdr:rowOff>
                  </from>
                  <to>
                    <xdr:col>1</xdr:col>
                    <xdr:colOff>457200</xdr:colOff>
                    <xdr:row>6</xdr:row>
                    <xdr:rowOff>177800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DFEF-6AA7-4BA0-8C38-F81DAB192949}">
  <sheetPr codeName="Sheet28">
    <tabColor theme="9" tint="0.59999389629810485"/>
  </sheetPr>
  <dimension ref="B1:M29"/>
  <sheetViews>
    <sheetView topLeftCell="A2" workbookViewId="0">
      <selection activeCell="B2" sqref="B2"/>
    </sheetView>
  </sheetViews>
  <sheetFormatPr defaultRowHeight="14.5" x14ac:dyDescent="0.35"/>
  <cols>
    <col min="7" max="7" width="10" customWidth="1"/>
  </cols>
  <sheetData>
    <row r="1" spans="3:13" ht="14.5" customHeight="1" thickBot="1" x14ac:dyDescent="0.65">
      <c r="G1" s="229" t="s">
        <v>566</v>
      </c>
      <c r="H1" s="1"/>
      <c r="I1" s="1"/>
      <c r="J1" s="1"/>
      <c r="K1" s="1"/>
      <c r="L1" s="1"/>
      <c r="M1" s="1"/>
    </row>
    <row r="2" spans="3:13" x14ac:dyDescent="0.35">
      <c r="G2" s="259" t="s">
        <v>567</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13">
        <v>100</v>
      </c>
      <c r="E5" s="214">
        <v>100</v>
      </c>
      <c r="G5" s="222" t="s">
        <v>54</v>
      </c>
      <c r="H5" s="223">
        <f>E16</f>
        <v>27.867532105483939</v>
      </c>
    </row>
    <row r="6" spans="3:13" x14ac:dyDescent="0.35">
      <c r="C6" s="220" t="s">
        <v>548</v>
      </c>
      <c r="D6" s="25">
        <v>100</v>
      </c>
      <c r="E6" s="30">
        <v>100</v>
      </c>
      <c r="G6" s="177">
        <v>10</v>
      </c>
      <c r="H6" s="178">
        <f t="dataTable" ref="H6:H25" dt2D="0" dtr="0" r1="E5"/>
        <v>8.5861489442869577E-3</v>
      </c>
    </row>
    <row r="7" spans="3:13" x14ac:dyDescent="0.35">
      <c r="C7" s="220" t="s">
        <v>5</v>
      </c>
      <c r="D7" s="25">
        <v>10</v>
      </c>
      <c r="E7" s="30">
        <v>10</v>
      </c>
      <c r="G7" s="177">
        <v>20</v>
      </c>
      <c r="H7" s="178">
        <v>0.29593962533019452</v>
      </c>
    </row>
    <row r="8" spans="3:13" x14ac:dyDescent="0.35">
      <c r="C8" s="220" t="s">
        <v>549</v>
      </c>
      <c r="D8" s="25">
        <v>2</v>
      </c>
      <c r="E8" s="30">
        <v>2</v>
      </c>
      <c r="G8" s="177">
        <v>30</v>
      </c>
      <c r="H8" s="178">
        <v>1.4040470539021594</v>
      </c>
    </row>
    <row r="9" spans="3:13" x14ac:dyDescent="0.35">
      <c r="C9" s="220" t="s">
        <v>550</v>
      </c>
      <c r="D9" s="25">
        <v>0.06</v>
      </c>
      <c r="E9" s="30">
        <v>0.06</v>
      </c>
      <c r="G9" s="177">
        <v>40</v>
      </c>
      <c r="H9" s="178">
        <v>3.4997438512136472</v>
      </c>
    </row>
    <row r="10" spans="3:13" x14ac:dyDescent="0.35">
      <c r="C10" s="220" t="s">
        <v>39</v>
      </c>
      <c r="D10" s="25">
        <v>0.2</v>
      </c>
      <c r="E10" s="30">
        <v>0.2</v>
      </c>
      <c r="G10" s="177">
        <v>50</v>
      </c>
      <c r="H10" s="178">
        <v>6.3823825926554383</v>
      </c>
    </row>
    <row r="11" spans="3:13" x14ac:dyDescent="0.35">
      <c r="C11" s="220" t="s">
        <v>551</v>
      </c>
      <c r="D11" s="25">
        <v>0</v>
      </c>
      <c r="E11" s="30">
        <v>0</v>
      </c>
      <c r="G11" s="177">
        <v>60</v>
      </c>
      <c r="H11" s="178">
        <v>9.8959146825367039</v>
      </c>
    </row>
    <row r="12" spans="3:13" x14ac:dyDescent="0.35">
      <c r="C12" s="220" t="s">
        <v>552</v>
      </c>
      <c r="D12" s="25">
        <v>0.04</v>
      </c>
      <c r="E12" s="30">
        <v>0.04</v>
      </c>
      <c r="G12" s="177">
        <v>70</v>
      </c>
      <c r="H12" s="178">
        <v>13.822941665821897</v>
      </c>
    </row>
    <row r="13" spans="3:13" x14ac:dyDescent="0.35">
      <c r="C13" s="220" t="s">
        <v>553</v>
      </c>
      <c r="D13" s="25">
        <v>1.5</v>
      </c>
      <c r="E13" s="30">
        <v>1.5</v>
      </c>
      <c r="G13" s="177">
        <v>80</v>
      </c>
      <c r="H13" s="178">
        <v>18.143391868428218</v>
      </c>
    </row>
    <row r="14" spans="3:13" x14ac:dyDescent="0.35">
      <c r="C14" s="220" t="s">
        <v>554</v>
      </c>
      <c r="D14" s="25">
        <v>500</v>
      </c>
      <c r="E14" s="30">
        <v>100</v>
      </c>
      <c r="G14" s="177">
        <v>90</v>
      </c>
      <c r="H14" s="178">
        <v>22.718768515250172</v>
      </c>
    </row>
    <row r="15" spans="3:13" ht="15" thickBot="1" x14ac:dyDescent="0.4">
      <c r="C15" s="220"/>
      <c r="D15" s="25"/>
      <c r="E15" s="30"/>
      <c r="G15" s="177">
        <v>100</v>
      </c>
      <c r="H15" s="178">
        <v>27.867532105483939</v>
      </c>
    </row>
    <row r="16" spans="3:13" x14ac:dyDescent="0.35">
      <c r="C16" s="219" t="s">
        <v>556</v>
      </c>
      <c r="D16" s="218">
        <f>Dyn_Trun_HWBl(D5,D6,D7,D8,D9,D10,D11,D12,D13,D14)</f>
        <v>27.867457868940384</v>
      </c>
      <c r="E16" s="221">
        <f>Dyn_Trun_HWBl(E5,E6,E7,E8,E9,E10,E11,E12,E13,E14)</f>
        <v>27.867532105483939</v>
      </c>
      <c r="G16" s="177">
        <v>110</v>
      </c>
      <c r="H16" s="178">
        <v>33.379342211961863</v>
      </c>
    </row>
    <row r="17" spans="2:8" x14ac:dyDescent="0.35">
      <c r="C17" s="220" t="s">
        <v>555</v>
      </c>
      <c r="D17" s="111">
        <f>ESO(D5,D6,D7,D8,D9,D10,D11,D12,D13,D14)</f>
        <v>28.402604895973152</v>
      </c>
      <c r="E17" s="30">
        <f>ESO(E5,E6,E7,E8,E9,E10,E11,E12,E13,E14)</f>
        <v>28.888631277446677</v>
      </c>
      <c r="G17" s="177">
        <v>120</v>
      </c>
      <c r="H17" s="178">
        <v>39.472639240359818</v>
      </c>
    </row>
    <row r="18" spans="2:8" ht="15" thickBot="1" x14ac:dyDescent="0.4">
      <c r="C18" s="215" t="b">
        <v>1</v>
      </c>
      <c r="D18" s="216">
        <v>28.4026</v>
      </c>
      <c r="E18" s="217">
        <v>27.8675</v>
      </c>
      <c r="G18" s="177">
        <v>130</v>
      </c>
      <c r="H18" s="178">
        <v>46.32612951483673</v>
      </c>
    </row>
    <row r="19" spans="2:8" x14ac:dyDescent="0.35">
      <c r="G19" s="177">
        <v>140</v>
      </c>
      <c r="H19" s="178">
        <v>53.343850045806107</v>
      </c>
    </row>
    <row r="20" spans="2:8" x14ac:dyDescent="0.35">
      <c r="G20" s="177">
        <v>152</v>
      </c>
      <c r="H20" s="178">
        <v>62.784694490529894</v>
      </c>
    </row>
    <row r="21" spans="2:8" x14ac:dyDescent="0.35">
      <c r="G21" s="177">
        <v>160</v>
      </c>
      <c r="H21" s="178">
        <v>69.469930368429658</v>
      </c>
    </row>
    <row r="22" spans="2:8" x14ac:dyDescent="0.35">
      <c r="G22" s="177">
        <v>170</v>
      </c>
      <c r="H22" s="178">
        <v>78.162531124246627</v>
      </c>
    </row>
    <row r="23" spans="2:8" x14ac:dyDescent="0.35">
      <c r="G23" s="177">
        <v>180</v>
      </c>
      <c r="H23" s="178">
        <v>86.490988079684215</v>
      </c>
    </row>
    <row r="24" spans="2:8" x14ac:dyDescent="0.35">
      <c r="G24" s="177">
        <v>190</v>
      </c>
      <c r="H24" s="178">
        <v>95.054398873334932</v>
      </c>
    </row>
    <row r="25" spans="2:8" ht="15" thickBot="1" x14ac:dyDescent="0.4">
      <c r="G25" s="51">
        <v>200</v>
      </c>
      <c r="H25" s="52">
        <v>103.9837878549781</v>
      </c>
    </row>
    <row r="28" spans="2:8" x14ac:dyDescent="0.35">
      <c r="B28" t="s">
        <v>569</v>
      </c>
      <c r="D28" s="2" t="s">
        <v>557</v>
      </c>
    </row>
    <row r="29" spans="2:8" x14ac:dyDescent="0.35">
      <c r="B29" t="s">
        <v>568</v>
      </c>
    </row>
  </sheetData>
  <mergeCells count="1">
    <mergeCell ref="G2:M3"/>
  </mergeCells>
  <hyperlinks>
    <hyperlink ref="D28" r:id="rId1" xr:uid="{7C0F7148-C00A-4FAB-B8C2-39416DC5E3C8}"/>
  </hyperlinks>
  <pageMargins left="0.7" right="0.7" top="0.75" bottom="0.75" header="0.3" footer="0.3"/>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EC4B1-2345-4FA9-A3EB-500A078ECD6B}">
  <sheetPr codeName="Sheet29">
    <tabColor theme="9" tint="0.59999389629810485"/>
  </sheetPr>
  <dimension ref="C1:M18"/>
  <sheetViews>
    <sheetView workbookViewId="0">
      <selection activeCell="E3" sqref="E3"/>
    </sheetView>
  </sheetViews>
  <sheetFormatPr defaultRowHeight="14.5" x14ac:dyDescent="0.35"/>
  <sheetData>
    <row r="1" spans="3:13" ht="15" thickBot="1" x14ac:dyDescent="0.4"/>
    <row r="2" spans="3:13" x14ac:dyDescent="0.35">
      <c r="G2" s="259" t="s">
        <v>558</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27.867532105483939</v>
      </c>
    </row>
    <row r="6" spans="3:13" x14ac:dyDescent="0.35">
      <c r="C6" s="220" t="s">
        <v>548</v>
      </c>
      <c r="D6" s="25">
        <v>100</v>
      </c>
      <c r="E6" s="30">
        <v>100</v>
      </c>
      <c r="G6" s="220">
        <v>0.1</v>
      </c>
      <c r="H6" s="226">
        <f t="dataTable" ref="H6:H15" dt2D="0" dtr="0" r1="E10"/>
        <v>26.994158903218082</v>
      </c>
    </row>
    <row r="7" spans="3:13" x14ac:dyDescent="0.35">
      <c r="C7" s="220" t="s">
        <v>5</v>
      </c>
      <c r="D7" s="25">
        <v>10</v>
      </c>
      <c r="E7" s="30">
        <v>10</v>
      </c>
      <c r="G7" s="220">
        <v>0.2</v>
      </c>
      <c r="H7" s="226">
        <v>27.867532105483939</v>
      </c>
    </row>
    <row r="8" spans="3:13" x14ac:dyDescent="0.35">
      <c r="C8" s="220" t="s">
        <v>549</v>
      </c>
      <c r="D8" s="25">
        <v>2</v>
      </c>
      <c r="E8" s="30">
        <v>2</v>
      </c>
      <c r="G8" s="220">
        <v>0.3</v>
      </c>
      <c r="H8" s="226">
        <v>31.544122596859115</v>
      </c>
    </row>
    <row r="9" spans="3:13" x14ac:dyDescent="0.35">
      <c r="C9" s="220" t="s">
        <v>550</v>
      </c>
      <c r="D9" s="25">
        <v>0.06</v>
      </c>
      <c r="E9" s="30">
        <v>0.06</v>
      </c>
      <c r="G9" s="220">
        <v>0.4</v>
      </c>
      <c r="H9" s="226">
        <v>35.50029757808619</v>
      </c>
    </row>
    <row r="10" spans="3:13" x14ac:dyDescent="0.35">
      <c r="C10" s="220" t="s">
        <v>39</v>
      </c>
      <c r="D10" s="12">
        <v>0.2</v>
      </c>
      <c r="E10" s="14">
        <v>0.2</v>
      </c>
      <c r="G10" s="220">
        <v>0.5</v>
      </c>
      <c r="H10" s="226">
        <v>39.831192793375294</v>
      </c>
    </row>
    <row r="11" spans="3:13" x14ac:dyDescent="0.35">
      <c r="C11" s="220" t="s">
        <v>551</v>
      </c>
      <c r="D11" s="25">
        <v>0</v>
      </c>
      <c r="E11" s="30">
        <v>0</v>
      </c>
      <c r="G11" s="220">
        <v>0.6</v>
      </c>
      <c r="H11" s="226">
        <v>43.707698874478574</v>
      </c>
    </row>
    <row r="12" spans="3:13" x14ac:dyDescent="0.35">
      <c r="C12" s="220" t="s">
        <v>552</v>
      </c>
      <c r="D12" s="25">
        <v>0.04</v>
      </c>
      <c r="E12" s="30">
        <v>0.04</v>
      </c>
      <c r="G12" s="220">
        <v>0.7</v>
      </c>
      <c r="H12" s="226">
        <v>47.127703358395188</v>
      </c>
    </row>
    <row r="13" spans="3:13" x14ac:dyDescent="0.35">
      <c r="C13" s="220" t="s">
        <v>553</v>
      </c>
      <c r="D13" s="25">
        <v>1.5</v>
      </c>
      <c r="E13" s="30">
        <v>1.5</v>
      </c>
      <c r="G13" s="220">
        <v>0.8</v>
      </c>
      <c r="H13" s="226">
        <v>51.132905115052708</v>
      </c>
    </row>
    <row r="14" spans="3:13" x14ac:dyDescent="0.35">
      <c r="C14" s="220" t="s">
        <v>554</v>
      </c>
      <c r="D14" s="25">
        <v>50</v>
      </c>
      <c r="E14" s="30">
        <v>100</v>
      </c>
      <c r="G14" s="220">
        <v>0.9</v>
      </c>
      <c r="H14" s="226">
        <v>54.478696956128893</v>
      </c>
    </row>
    <row r="15" spans="3:13" ht="15" thickBot="1" x14ac:dyDescent="0.4">
      <c r="C15" s="220"/>
      <c r="D15" s="25"/>
      <c r="E15" s="30"/>
      <c r="G15" s="227">
        <v>1</v>
      </c>
      <c r="H15" s="228">
        <v>58.056391774034594</v>
      </c>
    </row>
    <row r="16" spans="3:13" x14ac:dyDescent="0.35">
      <c r="C16" s="219" t="s">
        <v>556</v>
      </c>
      <c r="D16" s="218">
        <f>Dyn_Trun_HWBl(D5,D6,D7,D8,D9,D10,D11,D12,D13,D14)</f>
        <v>27.863249103254862</v>
      </c>
      <c r="E16" s="221">
        <f>Dyn_Trun_HWBl(E5,E6,E7,E8,E9,E10,E11,E12,E13,E14)</f>
        <v>27.867532105483939</v>
      </c>
    </row>
    <row r="17" spans="3:5" x14ac:dyDescent="0.35">
      <c r="C17" s="220" t="s">
        <v>555</v>
      </c>
      <c r="D17" s="111">
        <f>ESO(D5,D6,D7,D8,D9,D10,D11,D12,D13,D14)</f>
        <v>28.949646324429199</v>
      </c>
      <c r="E17" s="30">
        <f>ESO(E5,E6,E7,E8,E9,E10,E11,E12,E13,E14)</f>
        <v>28.888631277446677</v>
      </c>
    </row>
    <row r="18" spans="3:5" ht="15" thickBot="1" x14ac:dyDescent="0.4">
      <c r="C18" s="215" t="b">
        <v>1</v>
      </c>
      <c r="D18" s="216">
        <v>28.4026</v>
      </c>
      <c r="E18" s="217">
        <v>27.8675</v>
      </c>
    </row>
  </sheetData>
  <mergeCells count="1">
    <mergeCell ref="G2:M3"/>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2A35D-338E-4F3F-BD02-F274B6BA02BF}">
  <sheetPr codeName="Sheet30">
    <tabColor theme="9" tint="0.59999389629810485"/>
  </sheetPr>
  <dimension ref="C1:M18"/>
  <sheetViews>
    <sheetView topLeftCell="A2" workbookViewId="0">
      <selection activeCell="H16" sqref="H16"/>
    </sheetView>
  </sheetViews>
  <sheetFormatPr defaultRowHeight="14.5" x14ac:dyDescent="0.35"/>
  <sheetData>
    <row r="1" spans="3:13" ht="15" thickBot="1" x14ac:dyDescent="0.4"/>
    <row r="2" spans="3:13" x14ac:dyDescent="0.35">
      <c r="G2" s="259" t="s">
        <v>559</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27.867532105483939</v>
      </c>
    </row>
    <row r="6" spans="3:13" x14ac:dyDescent="0.35">
      <c r="C6" s="220" t="s">
        <v>548</v>
      </c>
      <c r="D6" s="25">
        <v>100</v>
      </c>
      <c r="E6" s="30">
        <v>100</v>
      </c>
      <c r="G6" s="220">
        <v>2</v>
      </c>
      <c r="H6" s="226">
        <f t="dataTable" ref="H6:H14" dt2D="0" dtr="0" r1="E13"/>
        <v>35.006577431626461</v>
      </c>
    </row>
    <row r="7" spans="3:13" x14ac:dyDescent="0.35">
      <c r="C7" s="220" t="s">
        <v>5</v>
      </c>
      <c r="D7" s="25">
        <v>10</v>
      </c>
      <c r="E7" s="30">
        <v>10</v>
      </c>
      <c r="G7" s="220">
        <v>4</v>
      </c>
      <c r="H7" s="226">
        <v>40.967025208319406</v>
      </c>
    </row>
    <row r="8" spans="3:13" x14ac:dyDescent="0.35">
      <c r="C8" s="220" t="s">
        <v>549</v>
      </c>
      <c r="D8" s="25">
        <v>2</v>
      </c>
      <c r="E8" s="30">
        <v>2</v>
      </c>
      <c r="G8" s="220">
        <v>6</v>
      </c>
      <c r="H8" s="226">
        <v>41.437317544296782</v>
      </c>
    </row>
    <row r="9" spans="3:13" x14ac:dyDescent="0.35">
      <c r="C9" s="220" t="s">
        <v>550</v>
      </c>
      <c r="D9" s="25">
        <v>0.06</v>
      </c>
      <c r="E9" s="30">
        <v>0.06</v>
      </c>
      <c r="G9" s="220">
        <v>8</v>
      </c>
      <c r="H9" s="226">
        <v>41.471787264607059</v>
      </c>
    </row>
    <row r="10" spans="3:13" x14ac:dyDescent="0.35">
      <c r="C10" s="220" t="s">
        <v>39</v>
      </c>
      <c r="D10" s="25">
        <v>0.2</v>
      </c>
      <c r="E10" s="30">
        <v>0.2</v>
      </c>
      <c r="G10" s="220">
        <v>10</v>
      </c>
      <c r="H10" s="226">
        <v>41.542567520830232</v>
      </c>
    </row>
    <row r="11" spans="3:13" x14ac:dyDescent="0.35">
      <c r="C11" s="220" t="s">
        <v>551</v>
      </c>
      <c r="D11" s="25">
        <v>0</v>
      </c>
      <c r="E11" s="30">
        <v>0</v>
      </c>
      <c r="G11" s="220">
        <v>12</v>
      </c>
      <c r="H11" s="226">
        <v>41.546092979479113</v>
      </c>
    </row>
    <row r="12" spans="3:13" x14ac:dyDescent="0.35">
      <c r="C12" s="220" t="s">
        <v>552</v>
      </c>
      <c r="D12" s="25">
        <v>0.04</v>
      </c>
      <c r="E12" s="30">
        <v>0.04</v>
      </c>
      <c r="G12" s="220">
        <v>14</v>
      </c>
      <c r="H12" s="226">
        <v>41.520041495472974</v>
      </c>
    </row>
    <row r="13" spans="3:13" x14ac:dyDescent="0.35">
      <c r="C13" s="220" t="s">
        <v>553</v>
      </c>
      <c r="D13" s="12">
        <v>1.5</v>
      </c>
      <c r="E13" s="14">
        <v>1.5</v>
      </c>
      <c r="G13" s="220">
        <v>16</v>
      </c>
      <c r="H13" s="226">
        <v>41.512335430932907</v>
      </c>
    </row>
    <row r="14" spans="3:13" ht="15" thickBot="1" x14ac:dyDescent="0.4">
      <c r="C14" s="220" t="s">
        <v>554</v>
      </c>
      <c r="D14" s="25">
        <v>50</v>
      </c>
      <c r="E14" s="30">
        <v>100</v>
      </c>
      <c r="G14" s="227">
        <v>18</v>
      </c>
      <c r="H14" s="228">
        <v>41.520490300902978</v>
      </c>
    </row>
    <row r="15" spans="3:13" ht="15" thickBot="1" x14ac:dyDescent="0.4">
      <c r="C15" s="220"/>
      <c r="D15" s="25"/>
      <c r="E15" s="30"/>
    </row>
    <row r="16" spans="3:13" x14ac:dyDescent="0.35">
      <c r="C16" s="219" t="s">
        <v>556</v>
      </c>
      <c r="D16" s="218">
        <f>Dyn_Trun_HWBl(D5,D6,D7,D8,D9,D10,D11,D12,D13,D14)</f>
        <v>27.863249103254862</v>
      </c>
      <c r="E16" s="221">
        <f>Dyn_Trun_HWBl(E5,E6,E7,E8,E9,E10,E11,E12,E13,E14)</f>
        <v>27.867532105483939</v>
      </c>
    </row>
    <row r="17" spans="3:5" x14ac:dyDescent="0.35">
      <c r="C17" s="220" t="s">
        <v>555</v>
      </c>
      <c r="D17" s="111">
        <f>ESO(D5,D6,D7,D8,D9,D10,D11,D12,D13,D14)</f>
        <v>28.949646324429199</v>
      </c>
      <c r="E17" s="30">
        <f>ESO(E5,E6,E7,E8,E9,E10,E11,E12,E13,E14)</f>
        <v>28.888631277446677</v>
      </c>
    </row>
    <row r="18" spans="3:5" ht="15" thickBot="1" x14ac:dyDescent="0.4">
      <c r="C18" s="215" t="b">
        <v>1</v>
      </c>
      <c r="D18" s="216">
        <v>28.4026</v>
      </c>
      <c r="E18" s="217">
        <v>27.8675</v>
      </c>
    </row>
  </sheetData>
  <mergeCells count="1">
    <mergeCell ref="G2:M3"/>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591C-B404-446A-BCC4-2F75F98CEF2A}">
  <sheetPr codeName="Sheet31">
    <tabColor theme="9" tint="0.59999389629810485"/>
  </sheetPr>
  <dimension ref="C1:M18"/>
  <sheetViews>
    <sheetView topLeftCell="G1" workbookViewId="0">
      <selection activeCell="I13" sqref="I13"/>
    </sheetView>
  </sheetViews>
  <sheetFormatPr defaultRowHeight="14.5" x14ac:dyDescent="0.35"/>
  <sheetData>
    <row r="1" spans="3:13" ht="15" thickBot="1" x14ac:dyDescent="0.4"/>
    <row r="2" spans="3:13" x14ac:dyDescent="0.35">
      <c r="G2" s="259" t="s">
        <v>560</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D16</f>
        <v>27.863249103254862</v>
      </c>
    </row>
    <row r="6" spans="3:13" x14ac:dyDescent="0.35">
      <c r="C6" s="220" t="s">
        <v>548</v>
      </c>
      <c r="D6" s="25">
        <v>100</v>
      </c>
      <c r="E6" s="30">
        <v>100</v>
      </c>
      <c r="G6" s="220">
        <v>0.01</v>
      </c>
      <c r="H6" s="226">
        <f t="dataTable" ref="H6:H15" dt2D="0" dtr="0" r1="D9"/>
        <v>21.049996343835321</v>
      </c>
    </row>
    <row r="7" spans="3:13" x14ac:dyDescent="0.35">
      <c r="C7" s="220" t="s">
        <v>5</v>
      </c>
      <c r="D7" s="25">
        <v>10</v>
      </c>
      <c r="E7" s="30">
        <v>10</v>
      </c>
      <c r="G7" s="220">
        <v>0.02</v>
      </c>
      <c r="H7" s="226">
        <v>22.609763632509427</v>
      </c>
    </row>
    <row r="8" spans="3:13" x14ac:dyDescent="0.35">
      <c r="C8" s="220" t="s">
        <v>549</v>
      </c>
      <c r="D8" s="25">
        <v>2</v>
      </c>
      <c r="E8" s="30">
        <v>2</v>
      </c>
      <c r="G8" s="220">
        <v>0.03</v>
      </c>
      <c r="H8" s="226">
        <v>24.082034420223419</v>
      </c>
    </row>
    <row r="9" spans="3:13" x14ac:dyDescent="0.35">
      <c r="C9" s="220" t="s">
        <v>550</v>
      </c>
      <c r="D9" s="12">
        <v>0.06</v>
      </c>
      <c r="E9" s="14">
        <v>0.06</v>
      </c>
      <c r="G9" s="220">
        <v>0.04</v>
      </c>
      <c r="H9" s="226">
        <v>25.452877046053196</v>
      </c>
    </row>
    <row r="10" spans="3:13" x14ac:dyDescent="0.35">
      <c r="C10" s="220" t="s">
        <v>39</v>
      </c>
      <c r="D10" s="25">
        <v>0.2</v>
      </c>
      <c r="E10" s="30">
        <v>0.2</v>
      </c>
      <c r="G10" s="220">
        <v>0.05</v>
      </c>
      <c r="H10" s="226">
        <v>26.714105041139767</v>
      </c>
    </row>
    <row r="11" spans="3:13" x14ac:dyDescent="0.35">
      <c r="C11" s="220" t="s">
        <v>551</v>
      </c>
      <c r="D11" s="25">
        <v>0</v>
      </c>
      <c r="E11" s="30">
        <v>0</v>
      </c>
      <c r="G11" s="220">
        <v>0.06</v>
      </c>
      <c r="H11" s="226">
        <v>27.863249103254862</v>
      </c>
    </row>
    <row r="12" spans="3:13" x14ac:dyDescent="0.35">
      <c r="C12" s="220" t="s">
        <v>552</v>
      </c>
      <c r="D12" s="25">
        <v>0.04</v>
      </c>
      <c r="E12" s="30">
        <v>0.04</v>
      </c>
      <c r="G12" s="220">
        <v>7.0000000000000007E-2</v>
      </c>
      <c r="H12" s="226">
        <v>28.903098042769642</v>
      </c>
    </row>
    <row r="13" spans="3:13" x14ac:dyDescent="0.35">
      <c r="C13" s="220" t="s">
        <v>553</v>
      </c>
      <c r="D13" s="25">
        <v>1.5</v>
      </c>
      <c r="E13" s="30">
        <v>1.5</v>
      </c>
      <c r="G13" s="220">
        <v>0.08</v>
      </c>
      <c r="H13" s="226">
        <v>29.840895681679786</v>
      </c>
    </row>
    <row r="14" spans="3:13" x14ac:dyDescent="0.35">
      <c r="C14" s="220" t="s">
        <v>554</v>
      </c>
      <c r="D14" s="25">
        <v>50</v>
      </c>
      <c r="E14" s="30">
        <v>100</v>
      </c>
      <c r="G14" s="220">
        <v>0.09</v>
      </c>
      <c r="H14" s="226">
        <v>30.687309836879795</v>
      </c>
    </row>
    <row r="15" spans="3:13" ht="15" thickBot="1" x14ac:dyDescent="0.4">
      <c r="C15" s="220"/>
      <c r="D15" s="25"/>
      <c r="E15" s="30"/>
      <c r="G15" s="227">
        <v>0.1</v>
      </c>
      <c r="H15" s="228">
        <v>31.455300354488422</v>
      </c>
    </row>
    <row r="16" spans="3:13" x14ac:dyDescent="0.35">
      <c r="C16" s="219" t="s">
        <v>556</v>
      </c>
      <c r="D16" s="218">
        <f>Dyn_Trun_HWBl(D5,D6,D7,D8,D9,D10,D11,D12,D13,D14)</f>
        <v>27.863249103254862</v>
      </c>
      <c r="E16" s="221">
        <f>Dyn_Trun_HWBl(E5,E6,E7,E8,E9,E10,E11,E12,E13,E14)</f>
        <v>27.867532105483939</v>
      </c>
    </row>
    <row r="17" spans="3:5" x14ac:dyDescent="0.35">
      <c r="C17" s="220" t="s">
        <v>555</v>
      </c>
      <c r="D17" s="111">
        <f>ESO(D5,D6,D7,D8,D9,D10,D11,D12,D13,D14)</f>
        <v>28.949646324429199</v>
      </c>
      <c r="E17" s="30">
        <f>ESO(E5,E6,E7,E8,E9,E10,E11,E12,E13,E14)</f>
        <v>28.888631277446677</v>
      </c>
    </row>
    <row r="18" spans="3:5" ht="15" thickBot="1" x14ac:dyDescent="0.4">
      <c r="C18" s="215" t="b">
        <v>1</v>
      </c>
      <c r="D18" s="216">
        <v>28.4026</v>
      </c>
      <c r="E18" s="217">
        <v>27.8675</v>
      </c>
    </row>
  </sheetData>
  <mergeCells count="1">
    <mergeCell ref="G2:M3"/>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708F5-5804-428A-8A9C-F14C194959BD}">
  <sheetPr codeName="Sheet32">
    <tabColor theme="9" tint="0.59999389629810485"/>
  </sheetPr>
  <dimension ref="C1:M18"/>
  <sheetViews>
    <sheetView topLeftCell="A11" workbookViewId="0">
      <selection activeCell="J7" sqref="J7"/>
    </sheetView>
  </sheetViews>
  <sheetFormatPr defaultRowHeight="14.5" x14ac:dyDescent="0.35"/>
  <sheetData>
    <row r="1" spans="3:13" ht="15" thickBot="1" x14ac:dyDescent="0.4"/>
    <row r="2" spans="3:13" x14ac:dyDescent="0.35">
      <c r="G2" s="259" t="s">
        <v>561</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27.867532105483939</v>
      </c>
    </row>
    <row r="6" spans="3:13" x14ac:dyDescent="0.35">
      <c r="C6" s="220" t="s">
        <v>548</v>
      </c>
      <c r="D6" s="25">
        <v>100</v>
      </c>
      <c r="E6" s="30">
        <v>100</v>
      </c>
      <c r="G6" s="220">
        <v>1</v>
      </c>
      <c r="H6" s="226">
        <f t="dataTable" ref="H6:H17" dt2D="0" dtr="0" r1="E8"/>
        <v>27.114697899473295</v>
      </c>
    </row>
    <row r="7" spans="3:13" x14ac:dyDescent="0.35">
      <c r="C7" s="220" t="s">
        <v>5</v>
      </c>
      <c r="D7" s="25">
        <v>10</v>
      </c>
      <c r="E7" s="30">
        <v>10</v>
      </c>
      <c r="G7" s="220">
        <v>2</v>
      </c>
      <c r="H7" s="226">
        <v>27.867532105483939</v>
      </c>
    </row>
    <row r="8" spans="3:13" x14ac:dyDescent="0.35">
      <c r="C8" s="220" t="s">
        <v>549</v>
      </c>
      <c r="D8" s="12">
        <v>2</v>
      </c>
      <c r="E8" s="14">
        <v>2</v>
      </c>
      <c r="G8" s="220">
        <v>3</v>
      </c>
      <c r="H8" s="226">
        <v>28.967346204599842</v>
      </c>
    </row>
    <row r="9" spans="3:13" x14ac:dyDescent="0.35">
      <c r="C9" s="220" t="s">
        <v>550</v>
      </c>
      <c r="D9" s="25">
        <v>0.06</v>
      </c>
      <c r="E9" s="30">
        <v>0.06</v>
      </c>
      <c r="G9" s="220">
        <v>4</v>
      </c>
      <c r="H9" s="226">
        <v>30.075862551267438</v>
      </c>
    </row>
    <row r="10" spans="3:13" x14ac:dyDescent="0.35">
      <c r="C10" s="220" t="s">
        <v>39</v>
      </c>
      <c r="D10" s="25">
        <v>0.2</v>
      </c>
      <c r="E10" s="30">
        <v>0.2</v>
      </c>
      <c r="G10" s="220">
        <v>5</v>
      </c>
      <c r="H10" s="226">
        <v>31.061637544932196</v>
      </c>
    </row>
    <row r="11" spans="3:13" x14ac:dyDescent="0.35">
      <c r="C11" s="220" t="s">
        <v>551</v>
      </c>
      <c r="D11" s="25">
        <v>0</v>
      </c>
      <c r="E11" s="30">
        <v>0</v>
      </c>
      <c r="G11" s="220">
        <v>6</v>
      </c>
      <c r="H11" s="226">
        <v>31.871241556203046</v>
      </c>
    </row>
    <row r="12" spans="3:13" x14ac:dyDescent="0.35">
      <c r="C12" s="220" t="s">
        <v>552</v>
      </c>
      <c r="D12" s="25">
        <v>0.04</v>
      </c>
      <c r="E12" s="30">
        <v>0.04</v>
      </c>
      <c r="G12" s="220">
        <v>7</v>
      </c>
      <c r="H12" s="226">
        <v>32.482711469987393</v>
      </c>
    </row>
    <row r="13" spans="3:13" x14ac:dyDescent="0.35">
      <c r="C13" s="220" t="s">
        <v>553</v>
      </c>
      <c r="D13" s="25">
        <v>1.5</v>
      </c>
      <c r="E13" s="30">
        <v>1.5</v>
      </c>
      <c r="G13" s="220">
        <v>8</v>
      </c>
      <c r="H13" s="226">
        <v>32.885578428093872</v>
      </c>
    </row>
    <row r="14" spans="3:13" x14ac:dyDescent="0.35">
      <c r="C14" s="220" t="s">
        <v>554</v>
      </c>
      <c r="D14" s="25">
        <v>50</v>
      </c>
      <c r="E14" s="30">
        <v>100</v>
      </c>
      <c r="G14" s="220">
        <v>9</v>
      </c>
      <c r="H14" s="226">
        <v>33.068496507967978</v>
      </c>
    </row>
    <row r="15" spans="3:13" ht="15" thickBot="1" x14ac:dyDescent="0.4">
      <c r="C15" s="220"/>
      <c r="D15" s="25"/>
      <c r="E15" s="30"/>
      <c r="G15" s="220">
        <v>10</v>
      </c>
      <c r="H15" s="226">
        <v>1.5053394916032798</v>
      </c>
    </row>
    <row r="16" spans="3:13" x14ac:dyDescent="0.35">
      <c r="C16" s="219" t="s">
        <v>556</v>
      </c>
      <c r="D16" s="218">
        <f>Dyn_Trun_HWBl(D5,D6,D7,D8,D9,D10,D11,D12,D13,D14)</f>
        <v>27.863249103254862</v>
      </c>
      <c r="E16" s="221">
        <f>Dyn_Trun_HWBl(E5,E6,E7,E8,E9,E10,E11,E12,E13,E14)</f>
        <v>27.867532105483939</v>
      </c>
      <c r="G16" s="220">
        <v>11</v>
      </c>
      <c r="H16" s="226">
        <v>1.5053394916032798</v>
      </c>
    </row>
    <row r="17" spans="3:8" ht="15" thickBot="1" x14ac:dyDescent="0.4">
      <c r="C17" s="220" t="s">
        <v>555</v>
      </c>
      <c r="D17" s="111">
        <f>ESO(D5,D6,D7,D8,D9,D10,D11,D12,D13,D14)</f>
        <v>28.949646324429199</v>
      </c>
      <c r="E17" s="30">
        <f>ESO(E5,E6,E7,E8,E9,E10,E11,E12,E13,E14)</f>
        <v>28.888631277446677</v>
      </c>
      <c r="G17" s="227">
        <v>12</v>
      </c>
      <c r="H17" s="228">
        <v>1.5053394916032798</v>
      </c>
    </row>
    <row r="18" spans="3:8" ht="15" thickBot="1" x14ac:dyDescent="0.4">
      <c r="C18" s="215" t="b">
        <v>1</v>
      </c>
      <c r="D18" s="216">
        <v>28.4026</v>
      </c>
      <c r="E18" s="217">
        <v>27.8675</v>
      </c>
    </row>
  </sheetData>
  <mergeCells count="1">
    <mergeCell ref="G2:M3"/>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4DE06-7960-49C3-89C4-5FABC811941A}">
  <sheetPr codeName="Sheet33">
    <tabColor theme="9" tint="0.59999389629810485"/>
  </sheetPr>
  <dimension ref="C1:M25"/>
  <sheetViews>
    <sheetView topLeftCell="A35" workbookViewId="0">
      <selection activeCell="I32" sqref="I32"/>
    </sheetView>
  </sheetViews>
  <sheetFormatPr defaultRowHeight="14.5" x14ac:dyDescent="0.35"/>
  <sheetData>
    <row r="1" spans="3:13" ht="15" thickBot="1" x14ac:dyDescent="0.4"/>
    <row r="2" spans="3:13" x14ac:dyDescent="0.35">
      <c r="G2" s="259" t="s">
        <v>562</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27.871510946283109</v>
      </c>
    </row>
    <row r="6" spans="3:13" x14ac:dyDescent="0.35">
      <c r="C6" s="220" t="s">
        <v>548</v>
      </c>
      <c r="D6" s="12">
        <v>100</v>
      </c>
      <c r="E6" s="14">
        <v>100</v>
      </c>
      <c r="G6" s="220">
        <v>10</v>
      </c>
      <c r="H6" s="226">
        <f t="dataTable" ref="H6:H25" dt2D="0" dtr="0" r1="E6"/>
        <v>84.117753010233329</v>
      </c>
    </row>
    <row r="7" spans="3:13" x14ac:dyDescent="0.35">
      <c r="C7" s="220" t="s">
        <v>5</v>
      </c>
      <c r="D7" s="25">
        <v>10</v>
      </c>
      <c r="E7" s="30">
        <v>10</v>
      </c>
      <c r="G7" s="220">
        <v>20</v>
      </c>
      <c r="H7" s="226">
        <v>75.849052320014437</v>
      </c>
    </row>
    <row r="8" spans="3:13" x14ac:dyDescent="0.35">
      <c r="C8" s="220" t="s">
        <v>549</v>
      </c>
      <c r="D8" s="25">
        <v>2</v>
      </c>
      <c r="E8" s="30">
        <v>2</v>
      </c>
      <c r="G8" s="220">
        <v>30</v>
      </c>
      <c r="H8" s="226">
        <v>67.721907917016679</v>
      </c>
    </row>
    <row r="9" spans="3:13" x14ac:dyDescent="0.35">
      <c r="C9" s="220" t="s">
        <v>550</v>
      </c>
      <c r="D9" s="25">
        <v>0.06</v>
      </c>
      <c r="E9" s="30">
        <v>0.06</v>
      </c>
      <c r="G9" s="220">
        <v>40</v>
      </c>
      <c r="H9" s="226">
        <v>59.626223099949968</v>
      </c>
    </row>
    <row r="10" spans="3:13" x14ac:dyDescent="0.35">
      <c r="C10" s="220" t="s">
        <v>39</v>
      </c>
      <c r="D10" s="25">
        <v>0.2</v>
      </c>
      <c r="E10" s="30">
        <v>0.2</v>
      </c>
      <c r="G10" s="220">
        <v>50</v>
      </c>
      <c r="H10" s="226">
        <v>51.882054698323685</v>
      </c>
    </row>
    <row r="11" spans="3:13" x14ac:dyDescent="0.35">
      <c r="C11" s="220" t="s">
        <v>551</v>
      </c>
      <c r="D11" s="25">
        <v>0</v>
      </c>
      <c r="E11" s="30">
        <v>0</v>
      </c>
      <c r="G11" s="220">
        <v>60</v>
      </c>
      <c r="H11" s="226">
        <v>45.006459018695502</v>
      </c>
    </row>
    <row r="12" spans="3:13" x14ac:dyDescent="0.35">
      <c r="C12" s="220" t="s">
        <v>552</v>
      </c>
      <c r="D12" s="25">
        <v>0.04</v>
      </c>
      <c r="E12" s="30">
        <v>0.04</v>
      </c>
      <c r="G12" s="220">
        <v>70</v>
      </c>
      <c r="H12" s="226">
        <v>38.843764699967281</v>
      </c>
    </row>
    <row r="13" spans="3:13" x14ac:dyDescent="0.35">
      <c r="C13" s="220" t="s">
        <v>553</v>
      </c>
      <c r="D13" s="25">
        <v>1.5</v>
      </c>
      <c r="E13" s="30">
        <v>1.5</v>
      </c>
      <c r="G13" s="220">
        <v>80</v>
      </c>
      <c r="H13" s="226">
        <v>34.236223122546633</v>
      </c>
    </row>
    <row r="14" spans="3:13" x14ac:dyDescent="0.35">
      <c r="C14" s="220" t="s">
        <v>554</v>
      </c>
      <c r="D14" s="25">
        <v>50</v>
      </c>
      <c r="E14" s="30">
        <v>200</v>
      </c>
      <c r="G14" s="220">
        <v>90</v>
      </c>
      <c r="H14" s="226">
        <v>30.710048340535124</v>
      </c>
    </row>
    <row r="15" spans="3:13" ht="15" thickBot="1" x14ac:dyDescent="0.4">
      <c r="C15" s="220"/>
      <c r="D15" s="25"/>
      <c r="E15" s="30"/>
      <c r="G15" s="220">
        <v>100</v>
      </c>
      <c r="H15" s="226">
        <v>27.871510946283109</v>
      </c>
    </row>
    <row r="16" spans="3:13" x14ac:dyDescent="0.35">
      <c r="C16" s="219" t="s">
        <v>556</v>
      </c>
      <c r="D16" s="218">
        <f>Dyn_Trun_HWBl(D5,D6,D7,D8,D9,D10,D11,D12,D13,D14)</f>
        <v>27.863249103254862</v>
      </c>
      <c r="E16" s="221">
        <f>Dyn_Trun_HWBl(E5,E6,E7,E8,E9,E10,E11,E12,E13,E14)</f>
        <v>27.871510946283109</v>
      </c>
      <c r="G16" s="220">
        <v>110</v>
      </c>
      <c r="H16" s="226">
        <v>25.537659875387043</v>
      </c>
    </row>
    <row r="17" spans="3:8" x14ac:dyDescent="0.35">
      <c r="C17" s="220" t="s">
        <v>555</v>
      </c>
      <c r="D17" s="111">
        <f>ESO(D5,D6,D7,D8,D9,D10,D11,D12,D13,D14)</f>
        <v>28.949646324429199</v>
      </c>
      <c r="E17" s="30">
        <f>ESO(E5,E6,E7,E8,E9,E10,E11,E12,E13,E14)</f>
        <v>29.091444815220843</v>
      </c>
      <c r="G17" s="220">
        <v>120</v>
      </c>
      <c r="H17" s="226">
        <v>23.581207297970121</v>
      </c>
    </row>
    <row r="18" spans="3:8" ht="15" thickBot="1" x14ac:dyDescent="0.4">
      <c r="C18" s="215" t="b">
        <v>1</v>
      </c>
      <c r="D18" s="216">
        <v>28.4026</v>
      </c>
      <c r="E18" s="217">
        <v>27.8675</v>
      </c>
      <c r="G18" s="220">
        <v>130</v>
      </c>
      <c r="H18" s="226">
        <v>21.825635129475675</v>
      </c>
    </row>
    <row r="19" spans="3:8" x14ac:dyDescent="0.35">
      <c r="G19" s="220">
        <v>140</v>
      </c>
      <c r="H19" s="226">
        <v>20.179208395022478</v>
      </c>
    </row>
    <row r="20" spans="3:8" x14ac:dyDescent="0.35">
      <c r="G20" s="220">
        <v>150</v>
      </c>
      <c r="H20" s="226">
        <v>18.737403939279243</v>
      </c>
    </row>
    <row r="21" spans="3:8" x14ac:dyDescent="0.35">
      <c r="G21" s="220">
        <v>160</v>
      </c>
      <c r="H21" s="226">
        <v>17.376352437679842</v>
      </c>
    </row>
    <row r="22" spans="3:8" x14ac:dyDescent="0.35">
      <c r="G22" s="220">
        <v>170</v>
      </c>
      <c r="H22" s="226">
        <v>16.084526734525266</v>
      </c>
    </row>
    <row r="23" spans="3:8" x14ac:dyDescent="0.35">
      <c r="G23" s="220">
        <v>180</v>
      </c>
      <c r="H23" s="226">
        <v>14.901150994306892</v>
      </c>
    </row>
    <row r="24" spans="3:8" x14ac:dyDescent="0.35">
      <c r="G24" s="220">
        <v>190</v>
      </c>
      <c r="H24" s="226">
        <v>13.794952681443032</v>
      </c>
    </row>
    <row r="25" spans="3:8" ht="15" thickBot="1" x14ac:dyDescent="0.4">
      <c r="G25" s="227">
        <v>200</v>
      </c>
      <c r="H25" s="228">
        <v>12.781742447167128</v>
      </c>
    </row>
  </sheetData>
  <mergeCells count="1">
    <mergeCell ref="G2:M3"/>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CAAC9-C397-42BC-93E9-4C79CA7AABA7}">
  <sheetPr codeName="Sheet34">
    <tabColor theme="9" tint="0.59999389629810485"/>
  </sheetPr>
  <dimension ref="C1:M18"/>
  <sheetViews>
    <sheetView topLeftCell="A6" workbookViewId="0">
      <selection activeCell="B6" sqref="B6"/>
    </sheetView>
  </sheetViews>
  <sheetFormatPr defaultRowHeight="14.5" x14ac:dyDescent="0.35"/>
  <sheetData>
    <row r="1" spans="3:13" ht="15" thickBot="1" x14ac:dyDescent="0.4"/>
    <row r="2" spans="3:13" x14ac:dyDescent="0.35">
      <c r="G2" s="259" t="s">
        <v>563</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27.867532105483939</v>
      </c>
    </row>
    <row r="6" spans="3:13" x14ac:dyDescent="0.35">
      <c r="C6" s="220" t="s">
        <v>548</v>
      </c>
      <c r="D6" s="25">
        <v>100</v>
      </c>
      <c r="E6" s="30">
        <v>100</v>
      </c>
      <c r="G6" s="220">
        <v>1</v>
      </c>
      <c r="H6" s="226">
        <f t="dataTable" ref="H6:H17" dt2D="0" dtr="0" r1="E7"/>
        <v>8.3367171551189632</v>
      </c>
    </row>
    <row r="7" spans="3:13" x14ac:dyDescent="0.35">
      <c r="C7" s="220" t="s">
        <v>5</v>
      </c>
      <c r="D7" s="12">
        <v>10</v>
      </c>
      <c r="E7" s="14">
        <v>10</v>
      </c>
      <c r="G7" s="220">
        <v>2</v>
      </c>
      <c r="H7" s="226">
        <v>7.5452340686973844</v>
      </c>
    </row>
    <row r="8" spans="3:13" x14ac:dyDescent="0.35">
      <c r="C8" s="220" t="s">
        <v>549</v>
      </c>
      <c r="D8" s="25">
        <v>2</v>
      </c>
      <c r="E8" s="30">
        <v>2</v>
      </c>
      <c r="G8" s="220">
        <v>3</v>
      </c>
      <c r="H8" s="226">
        <v>19.581200960870287</v>
      </c>
    </row>
    <row r="9" spans="3:13" x14ac:dyDescent="0.35">
      <c r="C9" s="220" t="s">
        <v>550</v>
      </c>
      <c r="D9" s="25">
        <v>0.06</v>
      </c>
      <c r="E9" s="30">
        <v>0.06</v>
      </c>
      <c r="G9" s="220">
        <v>4</v>
      </c>
      <c r="H9" s="226">
        <v>22.075689093063904</v>
      </c>
    </row>
    <row r="10" spans="3:13" x14ac:dyDescent="0.35">
      <c r="C10" s="220" t="s">
        <v>39</v>
      </c>
      <c r="D10" s="25">
        <v>0.2</v>
      </c>
      <c r="E10" s="30">
        <v>0.2</v>
      </c>
      <c r="G10" s="220">
        <v>5</v>
      </c>
      <c r="H10" s="226">
        <v>23.88973961603693</v>
      </c>
    </row>
    <row r="11" spans="3:13" x14ac:dyDescent="0.35">
      <c r="C11" s="220" t="s">
        <v>551</v>
      </c>
      <c r="D11" s="25">
        <v>0</v>
      </c>
      <c r="E11" s="30">
        <v>0</v>
      </c>
      <c r="G11" s="220">
        <v>6</v>
      </c>
      <c r="H11" s="226">
        <v>25.155829300512142</v>
      </c>
    </row>
    <row r="12" spans="3:13" x14ac:dyDescent="0.35">
      <c r="C12" s="220" t="s">
        <v>552</v>
      </c>
      <c r="D12" s="25">
        <v>0.04</v>
      </c>
      <c r="E12" s="30">
        <v>0.04</v>
      </c>
      <c r="G12" s="220">
        <v>7</v>
      </c>
      <c r="H12" s="226">
        <v>26.103457716053882</v>
      </c>
    </row>
    <row r="13" spans="3:13" x14ac:dyDescent="0.35">
      <c r="C13" s="220" t="s">
        <v>553</v>
      </c>
      <c r="D13" s="25">
        <v>1.5</v>
      </c>
      <c r="E13" s="30">
        <v>1.5</v>
      </c>
      <c r="G13" s="220">
        <v>8</v>
      </c>
      <c r="H13" s="226">
        <v>26.842741342643226</v>
      </c>
    </row>
    <row r="14" spans="3:13" x14ac:dyDescent="0.35">
      <c r="C14" s="220" t="s">
        <v>554</v>
      </c>
      <c r="D14" s="25">
        <v>50</v>
      </c>
      <c r="E14" s="30">
        <v>100</v>
      </c>
      <c r="G14" s="220">
        <v>9</v>
      </c>
      <c r="H14" s="226">
        <v>27.437233396043307</v>
      </c>
    </row>
    <row r="15" spans="3:13" ht="15" thickBot="1" x14ac:dyDescent="0.4">
      <c r="C15" s="220"/>
      <c r="D15" s="25"/>
      <c r="E15" s="30"/>
      <c r="G15" s="220">
        <v>10</v>
      </c>
      <c r="H15" s="226">
        <v>27.867532105483939</v>
      </c>
    </row>
    <row r="16" spans="3:13" x14ac:dyDescent="0.35">
      <c r="C16" s="219" t="s">
        <v>556</v>
      </c>
      <c r="D16" s="218">
        <f>Dyn_Trun_HWBl(D5,D6,D7,D8,D9,D10,D11,D12,D13,D14)</f>
        <v>27.863249103254862</v>
      </c>
      <c r="E16" s="221">
        <f>Dyn_Trun_HWBl(E5,E6,E7,E8,E9,E10,E11,E12,E13,E14)</f>
        <v>27.867532105483939</v>
      </c>
      <c r="G16" s="220">
        <v>11</v>
      </c>
      <c r="H16" s="226">
        <v>28.205377739782946</v>
      </c>
    </row>
    <row r="17" spans="3:8" ht="15" thickBot="1" x14ac:dyDescent="0.4">
      <c r="C17" s="220" t="s">
        <v>555</v>
      </c>
      <c r="D17" s="111">
        <f>ESO(D5,D6,D7,D8,D9,D10,D11,D12,D13,D14)</f>
        <v>28.949646324429199</v>
      </c>
      <c r="E17" s="30">
        <f>ESO(E5,E6,E7,E8,E9,E10,E11,E12,E13,E14)</f>
        <v>28.888631277446677</v>
      </c>
      <c r="G17" s="227">
        <v>12</v>
      </c>
      <c r="H17" s="228">
        <v>28.391044935167312</v>
      </c>
    </row>
    <row r="18" spans="3:8" ht="15" thickBot="1" x14ac:dyDescent="0.4">
      <c r="C18" s="215" t="b">
        <v>1</v>
      </c>
      <c r="D18" s="216">
        <v>28.4026</v>
      </c>
      <c r="E18" s="217">
        <v>27.8675</v>
      </c>
    </row>
  </sheetData>
  <mergeCells count="1">
    <mergeCell ref="G2:M3"/>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99901-80E2-44F7-82F6-5549BA319FB5}">
  <sheetPr codeName="Sheet38">
    <tabColor theme="9" tint="0.59999389629810485"/>
  </sheetPr>
  <dimension ref="C3:M21"/>
  <sheetViews>
    <sheetView topLeftCell="A9" workbookViewId="0">
      <selection activeCell="C8" sqref="C8:E21"/>
    </sheetView>
  </sheetViews>
  <sheetFormatPr defaultRowHeight="14.5" x14ac:dyDescent="0.35"/>
  <sheetData>
    <row r="3" spans="3:13" ht="15" thickBot="1" x14ac:dyDescent="0.4"/>
    <row r="4" spans="3:13" x14ac:dyDescent="0.35">
      <c r="G4" s="259" t="s">
        <v>564</v>
      </c>
      <c r="H4" s="241"/>
      <c r="I4" s="241"/>
      <c r="J4" s="241"/>
      <c r="K4" s="241"/>
      <c r="L4" s="241"/>
      <c r="M4" s="242"/>
    </row>
    <row r="5" spans="3:13" ht="15" thickBot="1" x14ac:dyDescent="0.4">
      <c r="G5" s="246"/>
      <c r="H5" s="247"/>
      <c r="I5" s="247"/>
      <c r="J5" s="247"/>
      <c r="K5" s="247"/>
      <c r="L5" s="247"/>
      <c r="M5" s="248"/>
    </row>
    <row r="7" spans="3:13" ht="15" thickBot="1" x14ac:dyDescent="0.4"/>
    <row r="8" spans="3:13" x14ac:dyDescent="0.35">
      <c r="C8" s="219" t="s">
        <v>0</v>
      </c>
      <c r="D8" s="224">
        <v>100</v>
      </c>
      <c r="E8" s="221">
        <v>100</v>
      </c>
      <c r="G8" s="219"/>
      <c r="H8" s="225">
        <f>Exit!E19</f>
        <v>27.867532105483939</v>
      </c>
    </row>
    <row r="9" spans="3:13" x14ac:dyDescent="0.35">
      <c r="C9" s="220" t="s">
        <v>548</v>
      </c>
      <c r="D9" s="25">
        <v>100</v>
      </c>
      <c r="E9" s="30">
        <v>100</v>
      </c>
      <c r="G9" s="220">
        <v>0.01</v>
      </c>
      <c r="H9" s="226">
        <f t="dataTable" ref="H9:H18" dt2D="0" dtr="0" r1="E15"/>
        <v>30.632339425406823</v>
      </c>
    </row>
    <row r="10" spans="3:13" x14ac:dyDescent="0.35">
      <c r="C10" s="220" t="s">
        <v>5</v>
      </c>
      <c r="D10" s="25">
        <v>10</v>
      </c>
      <c r="E10" s="30">
        <v>10</v>
      </c>
      <c r="G10" s="220">
        <v>0.02</v>
      </c>
      <c r="H10" s="226">
        <v>29.671755188802738</v>
      </c>
    </row>
    <row r="11" spans="3:13" x14ac:dyDescent="0.35">
      <c r="C11" s="220" t="s">
        <v>549</v>
      </c>
      <c r="D11" s="25">
        <v>2</v>
      </c>
      <c r="E11" s="30">
        <v>2</v>
      </c>
      <c r="G11" s="220">
        <v>0.03</v>
      </c>
      <c r="H11" s="226">
        <v>28.75086851919119</v>
      </c>
    </row>
    <row r="12" spans="3:13" x14ac:dyDescent="0.35">
      <c r="C12" s="220" t="s">
        <v>550</v>
      </c>
      <c r="D12" s="25">
        <v>0.06</v>
      </c>
      <c r="E12" s="30">
        <v>0.06</v>
      </c>
      <c r="G12" s="220">
        <v>0.04</v>
      </c>
      <c r="H12" s="226">
        <v>27.867532105483939</v>
      </c>
    </row>
    <row r="13" spans="3:13" x14ac:dyDescent="0.35">
      <c r="C13" s="220" t="s">
        <v>39</v>
      </c>
      <c r="D13" s="25">
        <v>0.2</v>
      </c>
      <c r="E13" s="30">
        <v>0.2</v>
      </c>
      <c r="G13" s="220">
        <v>0.05</v>
      </c>
      <c r="H13" s="226">
        <v>27.019737082150506</v>
      </c>
    </row>
    <row r="14" spans="3:13" x14ac:dyDescent="0.35">
      <c r="C14" s="220" t="s">
        <v>551</v>
      </c>
      <c r="D14" s="25">
        <v>0</v>
      </c>
      <c r="E14" s="30">
        <v>0</v>
      </c>
      <c r="G14" s="220">
        <v>0.06</v>
      </c>
      <c r="H14" s="226">
        <v>26.205603229661385</v>
      </c>
    </row>
    <row r="15" spans="3:13" x14ac:dyDescent="0.35">
      <c r="C15" s="220" t="s">
        <v>552</v>
      </c>
      <c r="D15" s="12">
        <v>0.04</v>
      </c>
      <c r="E15" s="14">
        <v>0.04</v>
      </c>
      <c r="G15" s="220">
        <v>7.0000000000000007E-2</v>
      </c>
      <c r="H15" s="226">
        <v>25.423369903639433</v>
      </c>
    </row>
    <row r="16" spans="3:13" x14ac:dyDescent="0.35">
      <c r="C16" s="220" t="s">
        <v>553</v>
      </c>
      <c r="D16" s="25">
        <v>1.5</v>
      </c>
      <c r="E16" s="30">
        <v>1.5</v>
      </c>
      <c r="G16" s="220">
        <v>0.08</v>
      </c>
      <c r="H16" s="226">
        <v>24.671387636980679</v>
      </c>
    </row>
    <row r="17" spans="3:8" x14ac:dyDescent="0.35">
      <c r="C17" s="220" t="s">
        <v>554</v>
      </c>
      <c r="D17" s="25">
        <v>500</v>
      </c>
      <c r="E17" s="30">
        <v>100</v>
      </c>
      <c r="G17" s="220">
        <v>0.09</v>
      </c>
      <c r="H17" s="226">
        <v>23.94811036354313</v>
      </c>
    </row>
    <row r="18" spans="3:8" ht="15" thickBot="1" x14ac:dyDescent="0.4">
      <c r="C18" s="220"/>
      <c r="D18" s="25"/>
      <c r="E18" s="30"/>
      <c r="G18" s="227">
        <v>0.1</v>
      </c>
      <c r="H18" s="228">
        <v>23.252088215999194</v>
      </c>
    </row>
    <row r="19" spans="3:8" x14ac:dyDescent="0.35">
      <c r="C19" s="219" t="s">
        <v>556</v>
      </c>
      <c r="D19" s="218">
        <f>Dyn_Trun_HWBl(D8,D9,D10,D11,D12,D13,D14,D15,D16,D17)</f>
        <v>27.867457868940384</v>
      </c>
      <c r="E19" s="221">
        <f>Dyn_Trun_HWBl(E8,E9,E10,E11,E12,E13,E14,E15,E16,E17)</f>
        <v>27.867532105483939</v>
      </c>
    </row>
    <row r="20" spans="3:8" x14ac:dyDescent="0.35">
      <c r="C20" s="220" t="s">
        <v>555</v>
      </c>
      <c r="D20" s="111">
        <f>ESO(D8,D9,D10,D11,D12,D13,D14,D15,D16,D17)</f>
        <v>28.402604895973152</v>
      </c>
      <c r="E20" s="30">
        <f>ESO(E8,E9,E10,E11,E12,E13,E14,E15,E16,E17)</f>
        <v>28.888631277446677</v>
      </c>
    </row>
    <row r="21" spans="3:8" ht="15" thickBot="1" x14ac:dyDescent="0.4">
      <c r="C21" s="215" t="b">
        <v>1</v>
      </c>
      <c r="D21" s="216">
        <v>28.4026</v>
      </c>
      <c r="E21" s="217">
        <v>27.8675</v>
      </c>
    </row>
  </sheetData>
  <mergeCells count="1">
    <mergeCell ref="G4:M5"/>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34C1C-9C81-4C7F-8294-A1576C9D2C5C}">
  <sheetPr codeName="Sheet39">
    <tabColor theme="9" tint="0.59999389629810485"/>
  </sheetPr>
  <dimension ref="C2:M19"/>
  <sheetViews>
    <sheetView topLeftCell="A24" workbookViewId="0">
      <selection activeCell="L22" sqref="L22"/>
    </sheetView>
  </sheetViews>
  <sheetFormatPr defaultRowHeight="14.5" x14ac:dyDescent="0.35"/>
  <cols>
    <col min="1" max="1" width="3.81640625" customWidth="1"/>
    <col min="2" max="2" width="14.81640625" customWidth="1"/>
  </cols>
  <sheetData>
    <row r="2" spans="3:13" ht="15" thickBot="1" x14ac:dyDescent="0.4"/>
    <row r="3" spans="3:13" x14ac:dyDescent="0.35">
      <c r="G3" s="259" t="s">
        <v>565</v>
      </c>
      <c r="H3" s="241"/>
      <c r="I3" s="241"/>
      <c r="J3" s="241"/>
      <c r="K3" s="241"/>
      <c r="L3" s="241"/>
      <c r="M3" s="242"/>
    </row>
    <row r="4" spans="3:13" ht="15" thickBot="1" x14ac:dyDescent="0.4">
      <c r="G4" s="246"/>
      <c r="H4" s="247"/>
      <c r="I4" s="247"/>
      <c r="J4" s="247"/>
      <c r="K4" s="247"/>
      <c r="L4" s="247"/>
      <c r="M4" s="248"/>
    </row>
    <row r="5" spans="3:13" ht="15" thickBot="1" x14ac:dyDescent="0.4"/>
    <row r="6" spans="3:13" x14ac:dyDescent="0.35">
      <c r="C6" s="219" t="s">
        <v>0</v>
      </c>
      <c r="D6" s="224">
        <v>100</v>
      </c>
      <c r="E6" s="221">
        <v>100</v>
      </c>
      <c r="H6" s="219"/>
      <c r="I6" s="225">
        <f>E17</f>
        <v>27.867532105483939</v>
      </c>
    </row>
    <row r="7" spans="3:13" x14ac:dyDescent="0.35">
      <c r="C7" s="220" t="s">
        <v>548</v>
      </c>
      <c r="D7" s="25">
        <v>100</v>
      </c>
      <c r="E7" s="30">
        <v>100</v>
      </c>
      <c r="H7" s="220">
        <v>10</v>
      </c>
      <c r="I7" s="226">
        <f t="dataTable" ref="I7:I17" dt2D="0" dtr="0" r1="E15"/>
        <v>27.889096889489405</v>
      </c>
    </row>
    <row r="8" spans="3:13" x14ac:dyDescent="0.35">
      <c r="C8" s="220" t="s">
        <v>5</v>
      </c>
      <c r="D8" s="25">
        <v>10</v>
      </c>
      <c r="E8" s="30">
        <v>10</v>
      </c>
      <c r="H8" s="220">
        <v>20</v>
      </c>
      <c r="I8" s="226">
        <v>27.889096889489405</v>
      </c>
    </row>
    <row r="9" spans="3:13" x14ac:dyDescent="0.35">
      <c r="C9" s="220" t="s">
        <v>549</v>
      </c>
      <c r="D9" s="25">
        <v>2</v>
      </c>
      <c r="E9" s="30">
        <v>2</v>
      </c>
      <c r="H9" s="220">
        <v>30</v>
      </c>
      <c r="I9" s="226">
        <v>27.718009507468185</v>
      </c>
    </row>
    <row r="10" spans="3:13" x14ac:dyDescent="0.35">
      <c r="C10" s="220" t="s">
        <v>550</v>
      </c>
      <c r="D10" s="25">
        <v>0.06</v>
      </c>
      <c r="E10" s="30">
        <v>0.06</v>
      </c>
      <c r="H10" s="220">
        <v>40</v>
      </c>
      <c r="I10" s="226">
        <v>27.863249103254862</v>
      </c>
    </row>
    <row r="11" spans="3:13" x14ac:dyDescent="0.35">
      <c r="C11" s="220" t="s">
        <v>39</v>
      </c>
      <c r="D11" s="25">
        <v>0.2</v>
      </c>
      <c r="E11" s="30">
        <v>0.2</v>
      </c>
      <c r="H11" s="220">
        <v>50</v>
      </c>
      <c r="I11" s="226">
        <v>27.863249103254862</v>
      </c>
    </row>
    <row r="12" spans="3:13" x14ac:dyDescent="0.35">
      <c r="C12" s="220" t="s">
        <v>551</v>
      </c>
      <c r="D12" s="25">
        <v>0</v>
      </c>
      <c r="E12" s="30">
        <v>0</v>
      </c>
      <c r="H12" s="220">
        <v>60</v>
      </c>
      <c r="I12" s="226">
        <v>27.823849661196938</v>
      </c>
    </row>
    <row r="13" spans="3:13" x14ac:dyDescent="0.35">
      <c r="C13" s="220" t="s">
        <v>552</v>
      </c>
      <c r="D13" s="25">
        <v>0.04</v>
      </c>
      <c r="E13" s="30">
        <v>0.04</v>
      </c>
      <c r="H13" s="220">
        <v>70</v>
      </c>
      <c r="I13" s="226">
        <v>27.823849661196938</v>
      </c>
    </row>
    <row r="14" spans="3:13" x14ac:dyDescent="0.35">
      <c r="C14" s="220" t="s">
        <v>553</v>
      </c>
      <c r="D14" s="25">
        <v>1.5</v>
      </c>
      <c r="E14" s="30">
        <v>1.5</v>
      </c>
      <c r="H14" s="220">
        <v>80</v>
      </c>
      <c r="I14" s="226">
        <v>27.823849661196938</v>
      </c>
    </row>
    <row r="15" spans="3:13" x14ac:dyDescent="0.35">
      <c r="C15" s="220" t="s">
        <v>554</v>
      </c>
      <c r="D15" s="12">
        <v>50</v>
      </c>
      <c r="E15" s="14">
        <v>100</v>
      </c>
      <c r="H15" s="220">
        <v>90</v>
      </c>
      <c r="I15" s="226">
        <v>27.867532105483939</v>
      </c>
    </row>
    <row r="16" spans="3:13" ht="15" thickBot="1" x14ac:dyDescent="0.4">
      <c r="C16" s="220"/>
      <c r="D16" s="25"/>
      <c r="E16" s="30"/>
      <c r="H16" s="220">
        <v>100</v>
      </c>
      <c r="I16" s="226">
        <v>27.867532105483939</v>
      </c>
    </row>
    <row r="17" spans="3:9" ht="15" thickBot="1" x14ac:dyDescent="0.4">
      <c r="C17" s="219" t="s">
        <v>556</v>
      </c>
      <c r="D17" s="218">
        <f>Dyn_Trun_HWBl(D6,D7,D8,D9,D10,D11,D12,D13,D14,D15)</f>
        <v>27.863249103254862</v>
      </c>
      <c r="E17" s="221">
        <f>Dyn_Trun_HWBl(E6,E7,E8,E9,E10,E11,E12,E13,E14,E15)</f>
        <v>27.867532105483939</v>
      </c>
      <c r="H17" s="227">
        <v>110</v>
      </c>
      <c r="I17" s="228">
        <v>27.867532105483939</v>
      </c>
    </row>
    <row r="18" spans="3:9" x14ac:dyDescent="0.35">
      <c r="C18" s="220" t="s">
        <v>555</v>
      </c>
      <c r="D18" s="111">
        <f>ESO(D6,D7,D8,D9,D10,D11,D12,D13,D14,D15)</f>
        <v>28.949646324429199</v>
      </c>
      <c r="E18" s="30">
        <f>ESO(E6,E7,E8,E9,E10,E11,E12,E13,E14,E15)</f>
        <v>28.888631277446677</v>
      </c>
    </row>
    <row r="19" spans="3:9" ht="15" thickBot="1" x14ac:dyDescent="0.4">
      <c r="C19" s="215" t="b">
        <v>1</v>
      </c>
      <c r="D19" s="216">
        <v>28.4026</v>
      </c>
      <c r="E19" s="217">
        <v>27.8675</v>
      </c>
    </row>
  </sheetData>
  <mergeCells count="1">
    <mergeCell ref="G3:M4"/>
  </mergeCell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3513A-446E-4D1C-BDA8-3BFBAEDB5837}">
  <sheetPr>
    <tabColor theme="9" tint="0.59999389629810485"/>
  </sheetPr>
  <dimension ref="C1:M23"/>
  <sheetViews>
    <sheetView workbookViewId="0">
      <selection activeCell="D3" sqref="D3"/>
    </sheetView>
  </sheetViews>
  <sheetFormatPr defaultRowHeight="14.5" x14ac:dyDescent="0.35"/>
  <cols>
    <col min="3" max="3" width="15.26953125" customWidth="1"/>
  </cols>
  <sheetData>
    <row r="1" spans="3:13" ht="15" thickBot="1" x14ac:dyDescent="0.4"/>
    <row r="2" spans="3:13" x14ac:dyDescent="0.35">
      <c r="G2" s="259" t="s">
        <v>580</v>
      </c>
      <c r="H2" s="241"/>
      <c r="I2" s="241"/>
      <c r="J2" s="241"/>
      <c r="K2" s="241"/>
      <c r="L2" s="241"/>
      <c r="M2" s="242"/>
    </row>
    <row r="3" spans="3:13" ht="15" thickBot="1" x14ac:dyDescent="0.4">
      <c r="G3" s="246"/>
      <c r="H3" s="247"/>
      <c r="I3" s="247"/>
      <c r="J3" s="247"/>
      <c r="K3" s="247"/>
      <c r="L3" s="247"/>
      <c r="M3" s="248"/>
    </row>
    <row r="4" spans="3:13" ht="15" thickBot="1" x14ac:dyDescent="0.4"/>
    <row r="5" spans="3:13" x14ac:dyDescent="0.35">
      <c r="C5" s="219" t="s">
        <v>0</v>
      </c>
      <c r="D5" s="224">
        <v>100</v>
      </c>
      <c r="E5" s="221">
        <v>100</v>
      </c>
      <c r="G5" s="219"/>
      <c r="H5" s="225">
        <f>E16</f>
        <v>27.867532105483939</v>
      </c>
    </row>
    <row r="6" spans="3:13" x14ac:dyDescent="0.35">
      <c r="C6" s="220" t="s">
        <v>548</v>
      </c>
      <c r="D6" s="25">
        <v>100</v>
      </c>
      <c r="E6" s="30">
        <v>100</v>
      </c>
      <c r="G6" s="220">
        <v>0</v>
      </c>
      <c r="H6" s="226">
        <f t="dataTable" ref="H6:H16" dt2D="0" dtr="0" r1="E11"/>
        <v>27.867532105483939</v>
      </c>
    </row>
    <row r="7" spans="3:13" x14ac:dyDescent="0.35">
      <c r="C7" s="220" t="s">
        <v>5</v>
      </c>
      <c r="D7" s="25">
        <v>10</v>
      </c>
      <c r="E7" s="30">
        <v>10</v>
      </c>
      <c r="G7" s="220">
        <v>1</v>
      </c>
      <c r="H7" s="226">
        <v>7.8625784766944218E-5</v>
      </c>
    </row>
    <row r="8" spans="3:13" x14ac:dyDescent="0.35">
      <c r="C8" s="220" t="s">
        <v>549</v>
      </c>
      <c r="D8" s="25">
        <v>2</v>
      </c>
      <c r="E8" s="30">
        <v>2</v>
      </c>
      <c r="G8" s="220">
        <v>2</v>
      </c>
      <c r="H8" s="226">
        <v>1.0916033657853224E+44</v>
      </c>
    </row>
    <row r="9" spans="3:13" x14ac:dyDescent="0.35">
      <c r="C9" s="220" t="s">
        <v>550</v>
      </c>
      <c r="D9" s="25">
        <v>0.06</v>
      </c>
      <c r="E9" s="30">
        <v>0.06</v>
      </c>
      <c r="G9" s="220">
        <v>3</v>
      </c>
      <c r="H9" s="226">
        <v>2.2918811514516283E+65</v>
      </c>
    </row>
    <row r="10" spans="3:13" x14ac:dyDescent="0.35">
      <c r="C10" s="220" t="s">
        <v>39</v>
      </c>
      <c r="D10" s="25">
        <v>0.2</v>
      </c>
      <c r="E10" s="30">
        <v>0.2</v>
      </c>
      <c r="G10" s="220">
        <v>4</v>
      </c>
      <c r="H10" s="226">
        <v>1.0355804785839072E+79</v>
      </c>
    </row>
    <row r="11" spans="3:13" x14ac:dyDescent="0.35">
      <c r="C11" s="220" t="s">
        <v>551</v>
      </c>
      <c r="D11" s="25">
        <v>0</v>
      </c>
      <c r="E11" s="30">
        <v>0</v>
      </c>
      <c r="G11" s="220">
        <v>5</v>
      </c>
      <c r="H11" s="226">
        <v>8.1860841950950074E+88</v>
      </c>
    </row>
    <row r="12" spans="3:13" x14ac:dyDescent="0.35">
      <c r="C12" s="220" t="s">
        <v>552</v>
      </c>
      <c r="D12" s="12">
        <v>0.04</v>
      </c>
      <c r="E12" s="14">
        <v>0.04</v>
      </c>
      <c r="G12" s="220">
        <v>6</v>
      </c>
      <c r="H12" s="226">
        <v>3.5651376160392232E+96</v>
      </c>
    </row>
    <row r="13" spans="3:13" x14ac:dyDescent="0.35">
      <c r="C13" s="220" t="s">
        <v>553</v>
      </c>
      <c r="D13" s="25">
        <v>1.5</v>
      </c>
      <c r="E13" s="30">
        <v>1.5</v>
      </c>
      <c r="G13" s="220">
        <v>7</v>
      </c>
      <c r="H13" s="226">
        <v>4.7771720727888298E+102</v>
      </c>
    </row>
    <row r="14" spans="3:13" x14ac:dyDescent="0.35">
      <c r="C14" s="220" t="s">
        <v>554</v>
      </c>
      <c r="D14" s="25">
        <v>50</v>
      </c>
      <c r="E14" s="30">
        <v>100</v>
      </c>
      <c r="G14" s="220">
        <v>8</v>
      </c>
      <c r="H14" s="226">
        <v>5.2954597770922803E+107</v>
      </c>
    </row>
    <row r="15" spans="3:13" ht="15" thickBot="1" x14ac:dyDescent="0.4">
      <c r="C15" s="220"/>
      <c r="D15" s="25"/>
      <c r="E15" s="30"/>
      <c r="G15" s="220">
        <v>9</v>
      </c>
      <c r="H15" s="226">
        <v>9.0565225166359097E+111</v>
      </c>
    </row>
    <row r="16" spans="3:13" ht="15" thickBot="1" x14ac:dyDescent="0.4">
      <c r="C16" s="219" t="s">
        <v>556</v>
      </c>
      <c r="D16" s="218">
        <f>Dyn_Trun_HWBl(D5,D6,D7,D8,D9,D10,D11,D12,D13,D14)</f>
        <v>27.863249103254862</v>
      </c>
      <c r="E16" s="221">
        <f>Dyn_Trun_HWBl(E5,E6,E7,E8,E9,E10,E11,E12,E13,E14)</f>
        <v>27.867532105483939</v>
      </c>
      <c r="G16" s="227">
        <v>10</v>
      </c>
      <c r="H16" s="228">
        <v>3.6330457959173629E+115</v>
      </c>
    </row>
    <row r="17" spans="3:5" x14ac:dyDescent="0.35">
      <c r="C17" s="220" t="s">
        <v>555</v>
      </c>
      <c r="D17" s="111">
        <f>ESO(D5,D6,D7,D8,D9,D10,D11,D12,D13,D14)</f>
        <v>28.949646324429199</v>
      </c>
      <c r="E17" s="30">
        <f>ESO(E5,E6,E7,E8,E9,E10,E11,E12,E13,E14)</f>
        <v>28.888631277446677</v>
      </c>
    </row>
    <row r="18" spans="3:5" ht="15" thickBot="1" x14ac:dyDescent="0.4">
      <c r="C18" s="215" t="b">
        <v>1</v>
      </c>
      <c r="D18" s="216">
        <v>28.4026</v>
      </c>
      <c r="E18" s="217">
        <v>27.8675</v>
      </c>
    </row>
    <row r="22" spans="3:5" x14ac:dyDescent="0.35">
      <c r="C22" t="s">
        <v>572</v>
      </c>
      <c r="D22" s="2" t="s">
        <v>575</v>
      </c>
    </row>
    <row r="23" spans="3:5" x14ac:dyDescent="0.35">
      <c r="C23" t="s">
        <v>573</v>
      </c>
    </row>
  </sheetData>
  <mergeCells count="1">
    <mergeCell ref="G2:M3"/>
  </mergeCells>
  <hyperlinks>
    <hyperlink ref="D22" r:id="rId1" xr:uid="{7E01862C-8F08-466A-AF3C-F78ADA33F34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21858" r:id="rId4" name="Button 2">
              <controlPr defaultSize="0" print="0" autoFill="0" autoPict="0" macro="[0]!Macro24">
                <anchor moveWithCells="1" sizeWithCells="1">
                  <from>
                    <xdr:col>0</xdr:col>
                    <xdr:colOff>222250</xdr:colOff>
                    <xdr:row>1</xdr:row>
                    <xdr:rowOff>95250</xdr:rowOff>
                  </from>
                  <to>
                    <xdr:col>1</xdr:col>
                    <xdr:colOff>196850</xdr:colOff>
                    <xdr:row>5</xdr:row>
                    <xdr:rowOff>107950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3703EBC3655864CB6D6478B272E6D51" ma:contentTypeVersion="5" ma:contentTypeDescription="Create a new document." ma:contentTypeScope="" ma:versionID="29a97a66804f8c56bb94c250c37c37a9">
  <xsd:schema xmlns:xsd="http://www.w3.org/2001/XMLSchema" xmlns:xs="http://www.w3.org/2001/XMLSchema" xmlns:p="http://schemas.microsoft.com/office/2006/metadata/properties" xmlns:ns3="beccb7d1-f29d-434c-a772-6f3784b968a3" targetNamespace="http://schemas.microsoft.com/office/2006/metadata/properties" ma:root="true" ma:fieldsID="148af72de6072845416ffcc0b804abcb" ns3:_="">
    <xsd:import namespace="beccb7d1-f29d-434c-a772-6f3784b968a3"/>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eccb7d1-f29d-434c-a772-6f3784b968a3"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CD0310-0E3D-4818-91E7-BC026BA3F674}">
  <ds:schemaRefs>
    <ds:schemaRef ds:uri="http://schemas.microsoft.com/DataMashup"/>
  </ds:schemaRefs>
</ds:datastoreItem>
</file>

<file path=customXml/itemProps2.xml><?xml version="1.0" encoding="utf-8"?>
<ds:datastoreItem xmlns:ds="http://schemas.openxmlformats.org/officeDocument/2006/customXml" ds:itemID="{4686ABBC-85C2-4E91-8175-FBFF04EA4E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ccb7d1-f29d-434c-a772-6f3784b968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33650F9-F49D-44CB-8D8F-17073AED14C1}">
  <ds:schemaRefs>
    <ds:schemaRef ds:uri="http://schemas.microsoft.com/office/2006/metadata/properties"/>
    <ds:schemaRef ds:uri="http://purl.org/dc/dcmitype/"/>
    <ds:schemaRef ds:uri="http://purl.org/dc/elements/1.1/"/>
    <ds:schemaRef ds:uri="http://schemas.microsoft.com/office/infopath/2007/PartnerControls"/>
    <ds:schemaRef ds:uri="http://www.w3.org/XML/1998/namespace"/>
    <ds:schemaRef ds:uri="http://schemas.microsoft.com/office/2006/documentManagement/types"/>
    <ds:schemaRef ds:uri="http://purl.org/dc/terms/"/>
    <ds:schemaRef ds:uri="beccb7d1-f29d-434c-a772-6f3784b968a3"/>
    <ds:schemaRef ds:uri="http://schemas.openxmlformats.org/package/2006/metadata/core-properties"/>
  </ds:schemaRefs>
</ds:datastoreItem>
</file>

<file path=customXml/itemProps4.xml><?xml version="1.0" encoding="utf-8"?>
<ds:datastoreItem xmlns:ds="http://schemas.openxmlformats.org/officeDocument/2006/customXml" ds:itemID="{2C0C81C8-5328-4BEC-90A5-A058CB8550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2</vt:lpstr>
      <vt:lpstr>Ans2(i)</vt:lpstr>
      <vt:lpstr>Ans2(ii)</vt:lpstr>
      <vt:lpstr>2(iii)</vt:lpstr>
      <vt:lpstr>Ans2(iii) C&amp;P vs S</vt:lpstr>
      <vt:lpstr>C&amp;P vs K</vt:lpstr>
      <vt:lpstr>C&amp;P vs r</vt:lpstr>
      <vt:lpstr>C&amp;P vs sigma</vt:lpstr>
      <vt:lpstr>C&amp;P vs q</vt:lpstr>
      <vt:lpstr>C&amp;P vs T</vt:lpstr>
      <vt:lpstr>C&amp;P vs S vs Sigma</vt:lpstr>
      <vt:lpstr>C&amp;P vs S vs T</vt:lpstr>
      <vt:lpstr>C&amp;P vs S vs r </vt:lpstr>
      <vt:lpstr>4</vt:lpstr>
      <vt:lpstr>Ans 4 A synthetic Strategy</vt:lpstr>
      <vt:lpstr>Bull Strategy</vt:lpstr>
      <vt:lpstr>Bear Strategy</vt:lpstr>
      <vt:lpstr>Butterfly Spread</vt:lpstr>
      <vt:lpstr>Calendar Strategy</vt:lpstr>
      <vt:lpstr>Other Strategies</vt:lpstr>
      <vt:lpstr>3</vt:lpstr>
      <vt:lpstr>Ans-3 Raw Data</vt:lpstr>
      <vt:lpstr>DFW</vt:lpstr>
      <vt:lpstr>Regression</vt:lpstr>
      <vt:lpstr>Volatility Surface</vt:lpstr>
      <vt:lpstr>CA2 (Q2)(S)</vt:lpstr>
      <vt:lpstr>sigma</vt:lpstr>
      <vt:lpstr>M</vt:lpstr>
      <vt:lpstr>I</vt:lpstr>
      <vt:lpstr>Vesting</vt:lpstr>
      <vt:lpstr>Exercise P</vt:lpstr>
      <vt:lpstr>T</vt:lpstr>
      <vt:lpstr>Exit</vt:lpstr>
      <vt:lpstr>n</vt:lpstr>
      <vt:lpstr>div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Viranchi Pathak</dc:creator>
  <cp:lastModifiedBy>Janit Pathak</cp:lastModifiedBy>
  <cp:lastPrinted>2024-11-07T17:48:14Z</cp:lastPrinted>
  <dcterms:created xsi:type="dcterms:W3CDTF">2024-10-26T09:05:05Z</dcterms:created>
  <dcterms:modified xsi:type="dcterms:W3CDTF">2026-02-15T20:24:40Z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0x01010053703EBC3655864CB6D6478B272E6D51</vt:lpwstr>
  </property>
</Properties>
</file>