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xml" ContentType="application/vnd.openxmlformats-officedocument.drawingml.chartshapes+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etgworld.sharepoint.com/sites/SoftsDatabase/Shared Documents/Database/Hardmine/Fundamental/SnD/Archives/"/>
    </mc:Choice>
  </mc:AlternateContent>
  <xr:revisionPtr revIDLastSave="8" documentId="8_{A2F5A54F-38A9-4376-99B7-F16AFCAEB62F}" xr6:coauthVersionLast="47" xr6:coauthVersionMax="47" xr10:uidLastSave="{A8F71793-FBC8-4C0F-ADAA-E4A39847DBAF}"/>
  <bookViews>
    <workbookView xWindow="-96" yWindow="-96" windowWidth="23232" windowHeight="13872" tabRatio="768" activeTab="4" xr2:uid="{FE833FB8-1F9E-42D6-A6A5-5CC1F951033C}"/>
  </bookViews>
  <sheets>
    <sheet name="Coffee SnD ETG" sheetId="37" r:id="rId1"/>
    <sheet name="Timestamp" sheetId="45" r:id="rId2"/>
    <sheet name="Brazil internal SnD" sheetId="30" r:id="rId3"/>
    <sheet name="Coffee Production per region" sheetId="1" r:id="rId4"/>
    <sheet name="AgriAcies mimic" sheetId="46" r:id="rId5"/>
  </sheets>
  <externalReferences>
    <externalReference r:id="rId6"/>
    <externalReference r:id="rId7"/>
  </externalReferences>
  <definedNames>
    <definedName name="__123Graph_A" hidden="1">'[1]Brasil Volumes Cecafe Calendar'!#REF!</definedName>
    <definedName name="__123Graph_B" hidden="1">'[1]Brasil Volumes Cecafe Calendar'!#REF!</definedName>
    <definedName name="__123Graph_C" hidden="1">'[1]Brasil Volumes Cecafe Calendar'!#REF!</definedName>
    <definedName name="__123Graph_D" hidden="1">'[1]Brasil Volumes Cecafe Calendar'!#REF!</definedName>
    <definedName name="__123Graph_E" hidden="1">'[1]Brasil Volumes Cecafe Calendar'!#REF!</definedName>
    <definedName name="__123Graph_F" hidden="1">'[1]Brasil Volumes Cecafe Calendar'!#REF!</definedName>
    <definedName name="__123Graph_X" hidden="1">'[1]Brasil Volumes Cecafe Calendar'!#REF!</definedName>
    <definedName name="_311">'[1]Brasil Volumes Cecafe Calendar'!#REF!</definedName>
    <definedName name="_Order1" hidden="1">255</definedName>
    <definedName name="ANU">#REF!</definedName>
    <definedName name="COMPAR">#REF!</definedName>
    <definedName name="LINHA">'[1]Brasil Volumes Cecafe Calendar'!#REF!</definedName>
    <definedName name="mts">'[2]ENTER DATA HERE'!$1:$1048576</definedName>
    <definedName name="SAFRA">#REF!</definedName>
    <definedName name="VERDE">'[1]Brasil Volumes Cecafe Calendar'!#REF!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30" l="1"/>
  <c r="L43" i="1" l="1"/>
  <c r="L44" i="1"/>
  <c r="L45" i="1"/>
  <c r="L46" i="1"/>
  <c r="L47" i="1"/>
  <c r="L42" i="1"/>
  <c r="K47" i="1"/>
  <c r="K38" i="1" l="1"/>
  <c r="L34" i="1" s="1"/>
  <c r="O28" i="30"/>
  <c r="O32" i="30"/>
  <c r="O23" i="30"/>
  <c r="N4" i="30"/>
  <c r="O4" i="30"/>
  <c r="O20" i="30"/>
  <c r="O27" i="30" s="1"/>
  <c r="O36" i="30"/>
  <c r="O10" i="30"/>
  <c r="O14" i="30"/>
  <c r="O7" i="30"/>
  <c r="O6" i="30" s="1"/>
  <c r="O11" i="30" s="1"/>
  <c r="O52" i="30"/>
  <c r="O40" i="30"/>
  <c r="O41" i="30"/>
  <c r="O39" i="30"/>
  <c r="D14" i="30"/>
  <c r="E14" i="30"/>
  <c r="F14" i="30"/>
  <c r="G14" i="30"/>
  <c r="H14" i="30"/>
  <c r="I14" i="30"/>
  <c r="J14" i="30"/>
  <c r="K14" i="30"/>
  <c r="L14" i="30"/>
  <c r="M14" i="30"/>
  <c r="N14" i="30"/>
  <c r="C14" i="30"/>
  <c r="B12" i="46"/>
  <c r="D91" i="46"/>
  <c r="H91" i="46" s="1"/>
  <c r="N71" i="46"/>
  <c r="R71" i="46" s="1"/>
  <c r="L72" i="46" s="1"/>
  <c r="N72" i="46" s="1"/>
  <c r="R72" i="46" s="1"/>
  <c r="D71" i="46"/>
  <c r="H71" i="46" s="1"/>
  <c r="I71" i="46" s="1"/>
  <c r="N52" i="46"/>
  <c r="M52" i="46"/>
  <c r="L52" i="46"/>
  <c r="K52" i="46"/>
  <c r="J52" i="46"/>
  <c r="I52" i="46"/>
  <c r="C51" i="46"/>
  <c r="C52" i="46" s="1"/>
  <c r="B51" i="46"/>
  <c r="C46" i="46"/>
  <c r="B46" i="46"/>
  <c r="B44" i="46"/>
  <c r="B48" i="46" s="1"/>
  <c r="H42" i="46"/>
  <c r="G42" i="46"/>
  <c r="F42" i="46"/>
  <c r="E42" i="46"/>
  <c r="D42" i="46"/>
  <c r="C42" i="46"/>
  <c r="B42" i="46"/>
  <c r="N41" i="46"/>
  <c r="M41" i="46"/>
  <c r="L41" i="46"/>
  <c r="K41" i="46"/>
  <c r="J41" i="46"/>
  <c r="I41" i="46"/>
  <c r="H41" i="46"/>
  <c r="G41" i="46"/>
  <c r="F41" i="46"/>
  <c r="E41" i="46"/>
  <c r="D41" i="46"/>
  <c r="C41" i="46"/>
  <c r="B41" i="46"/>
  <c r="N40" i="46"/>
  <c r="M40" i="46"/>
  <c r="L40" i="46"/>
  <c r="K40" i="46"/>
  <c r="J40" i="46"/>
  <c r="I40" i="46"/>
  <c r="H40" i="46"/>
  <c r="G40" i="46"/>
  <c r="F40" i="46"/>
  <c r="E40" i="46"/>
  <c r="D40" i="46"/>
  <c r="C40" i="46"/>
  <c r="C45" i="46" s="1"/>
  <c r="B40" i="46"/>
  <c r="B45" i="46" s="1"/>
  <c r="J39" i="46"/>
  <c r="G39" i="46"/>
  <c r="G50" i="46" s="1"/>
  <c r="F39" i="46"/>
  <c r="F43" i="46" s="1"/>
  <c r="C39" i="46"/>
  <c r="C50" i="46" s="1"/>
  <c r="B39" i="46"/>
  <c r="N36" i="46"/>
  <c r="M36" i="46"/>
  <c r="L36" i="46"/>
  <c r="K36" i="46"/>
  <c r="J36" i="46"/>
  <c r="I36" i="46"/>
  <c r="H36" i="46"/>
  <c r="G35" i="46"/>
  <c r="G36" i="46" s="1"/>
  <c r="F35" i="46"/>
  <c r="F36" i="46" s="1"/>
  <c r="E35" i="46"/>
  <c r="E36" i="46" s="1"/>
  <c r="D35" i="46"/>
  <c r="D36" i="46" s="1"/>
  <c r="C35" i="46"/>
  <c r="C36" i="46" s="1"/>
  <c r="B35" i="46"/>
  <c r="C34" i="46"/>
  <c r="B34" i="46"/>
  <c r="I32" i="46"/>
  <c r="H32" i="46"/>
  <c r="G32" i="46"/>
  <c r="F32" i="46"/>
  <c r="E32" i="46"/>
  <c r="D32" i="46"/>
  <c r="C32" i="46"/>
  <c r="B30" i="46"/>
  <c r="J28" i="46"/>
  <c r="I28" i="46"/>
  <c r="H28" i="46"/>
  <c r="G28" i="46"/>
  <c r="F28" i="46"/>
  <c r="E28" i="46"/>
  <c r="D28" i="46"/>
  <c r="C28" i="46"/>
  <c r="B28" i="46"/>
  <c r="L27" i="46"/>
  <c r="C27" i="46"/>
  <c r="B27" i="46"/>
  <c r="C26" i="46"/>
  <c r="C30" i="46" s="1"/>
  <c r="I25" i="46"/>
  <c r="H25" i="46"/>
  <c r="C25" i="46"/>
  <c r="B25" i="46"/>
  <c r="N23" i="46"/>
  <c r="M23" i="46"/>
  <c r="L23" i="46"/>
  <c r="L25" i="46" s="1"/>
  <c r="K23" i="46"/>
  <c r="I23" i="46"/>
  <c r="N20" i="46"/>
  <c r="N25" i="46" s="1"/>
  <c r="M20" i="46"/>
  <c r="M27" i="46" s="1"/>
  <c r="K20" i="46"/>
  <c r="K27" i="46" s="1"/>
  <c r="J27" i="46"/>
  <c r="I20" i="46"/>
  <c r="I27" i="46" s="1"/>
  <c r="H20" i="46"/>
  <c r="H27" i="46" s="1"/>
  <c r="G20" i="46"/>
  <c r="G27" i="46" s="1"/>
  <c r="F20" i="46"/>
  <c r="F27" i="46" s="1"/>
  <c r="E20" i="46"/>
  <c r="E25" i="46" s="1"/>
  <c r="E51" i="46" s="1"/>
  <c r="D20" i="46"/>
  <c r="D25" i="46" s="1"/>
  <c r="D51" i="46" s="1"/>
  <c r="D52" i="46" s="1"/>
  <c r="H15" i="46"/>
  <c r="G15" i="46"/>
  <c r="F15" i="46"/>
  <c r="E15" i="46"/>
  <c r="D15" i="46"/>
  <c r="C15" i="46"/>
  <c r="B13" i="46"/>
  <c r="G11" i="46"/>
  <c r="F11" i="46"/>
  <c r="E11" i="46"/>
  <c r="D11" i="46"/>
  <c r="C11" i="46"/>
  <c r="B11" i="46"/>
  <c r="G10" i="46"/>
  <c r="F10" i="46"/>
  <c r="E10" i="46"/>
  <c r="D10" i="46"/>
  <c r="C10" i="46"/>
  <c r="B10" i="46"/>
  <c r="C9" i="46"/>
  <c r="D9" i="46" s="1"/>
  <c r="D12" i="46" s="1"/>
  <c r="G8" i="46"/>
  <c r="F8" i="46"/>
  <c r="E8" i="46"/>
  <c r="D8" i="46"/>
  <c r="C8" i="46"/>
  <c r="B8" i="46"/>
  <c r="N7" i="46"/>
  <c r="N6" i="46" s="1"/>
  <c r="M7" i="46"/>
  <c r="M6" i="46" s="1"/>
  <c r="L7" i="46"/>
  <c r="L6" i="46" s="1"/>
  <c r="K7" i="46"/>
  <c r="K6" i="46" s="1"/>
  <c r="J7" i="46"/>
  <c r="I7" i="46"/>
  <c r="H7" i="46"/>
  <c r="G7" i="46"/>
  <c r="F7" i="46"/>
  <c r="E7" i="46"/>
  <c r="D7" i="46"/>
  <c r="C7" i="46"/>
  <c r="B7" i="46"/>
  <c r="I6" i="46"/>
  <c r="I42" i="46" s="1"/>
  <c r="O4" i="46"/>
  <c r="N4" i="46"/>
  <c r="M4" i="46"/>
  <c r="L4" i="46"/>
  <c r="L10" i="46" s="1"/>
  <c r="K4" i="46"/>
  <c r="K34" i="46" s="1"/>
  <c r="J4" i="46"/>
  <c r="J10" i="46" s="1"/>
  <c r="I4" i="46"/>
  <c r="I10" i="46" s="1"/>
  <c r="H4" i="46"/>
  <c r="H11" i="46" s="1"/>
  <c r="B12" i="30"/>
  <c r="D32" i="30"/>
  <c r="E32" i="30"/>
  <c r="F32" i="30"/>
  <c r="G32" i="30"/>
  <c r="H32" i="30"/>
  <c r="I32" i="30"/>
  <c r="C32" i="30"/>
  <c r="D15" i="30"/>
  <c r="E15" i="30"/>
  <c r="F15" i="30"/>
  <c r="G15" i="30"/>
  <c r="H15" i="30"/>
  <c r="C15" i="30"/>
  <c r="M52" i="30"/>
  <c r="N52" i="30"/>
  <c r="N71" i="30"/>
  <c r="R71" i="30" s="1"/>
  <c r="D91" i="30"/>
  <c r="H91" i="30" s="1"/>
  <c r="B92" i="30" s="1"/>
  <c r="D71" i="30"/>
  <c r="H71" i="30" s="1"/>
  <c r="B72" i="30" s="1"/>
  <c r="D72" i="30" s="1"/>
  <c r="H72" i="30" s="1"/>
  <c r="L4" i="30"/>
  <c r="L32" i="1" l="1"/>
  <c r="L38" i="1"/>
  <c r="L35" i="1"/>
  <c r="L31" i="1"/>
  <c r="L29" i="1"/>
  <c r="L36" i="1"/>
  <c r="L30" i="1"/>
  <c r="L37" i="1"/>
  <c r="L33" i="1"/>
  <c r="O34" i="30"/>
  <c r="O45" i="30"/>
  <c r="O50" i="30"/>
  <c r="O15" i="30"/>
  <c r="O8" i="30"/>
  <c r="O42" i="30"/>
  <c r="E34" i="46"/>
  <c r="D34" i="46"/>
  <c r="F34" i="46"/>
  <c r="G34" i="46"/>
  <c r="F25" i="46"/>
  <c r="F51" i="46" s="1"/>
  <c r="G25" i="46"/>
  <c r="G51" i="46" s="1"/>
  <c r="L34" i="46"/>
  <c r="G43" i="46"/>
  <c r="H10" i="46"/>
  <c r="K39" i="46"/>
  <c r="K43" i="46" s="1"/>
  <c r="H34" i="46"/>
  <c r="I34" i="46"/>
  <c r="J34" i="46"/>
  <c r="K45" i="46"/>
  <c r="F50" i="46"/>
  <c r="N34" i="46"/>
  <c r="L39" i="46"/>
  <c r="L50" i="46" s="1"/>
  <c r="K10" i="46"/>
  <c r="F45" i="46"/>
  <c r="G45" i="46"/>
  <c r="F46" i="46"/>
  <c r="G46" i="46"/>
  <c r="N27" i="46"/>
  <c r="L11" i="46"/>
  <c r="D39" i="46"/>
  <c r="I39" i="46"/>
  <c r="I50" i="46" s="1"/>
  <c r="E39" i="46"/>
  <c r="H39" i="46"/>
  <c r="M34" i="46"/>
  <c r="M39" i="46"/>
  <c r="M45" i="46" s="1"/>
  <c r="M10" i="46"/>
  <c r="N10" i="46"/>
  <c r="N39" i="46"/>
  <c r="C12" i="46"/>
  <c r="N32" i="46"/>
  <c r="M25" i="46"/>
  <c r="L32" i="46"/>
  <c r="M32" i="46"/>
  <c r="K32" i="46"/>
  <c r="K25" i="46"/>
  <c r="K28" i="46"/>
  <c r="L28" i="46" s="1"/>
  <c r="M28" i="46" s="1"/>
  <c r="N28" i="46" s="1"/>
  <c r="K42" i="46"/>
  <c r="K46" i="46" s="1"/>
  <c r="J42" i="46"/>
  <c r="J46" i="46" s="1"/>
  <c r="J32" i="46"/>
  <c r="J50" i="46"/>
  <c r="J25" i="46"/>
  <c r="J45" i="46"/>
  <c r="L73" i="46"/>
  <c r="N73" i="46" s="1"/>
  <c r="R73" i="46" s="1"/>
  <c r="S72" i="46"/>
  <c r="E9" i="46"/>
  <c r="E12" i="46" s="1"/>
  <c r="J15" i="46"/>
  <c r="M42" i="46"/>
  <c r="M15" i="46"/>
  <c r="J43" i="46"/>
  <c r="S71" i="46"/>
  <c r="E52" i="46"/>
  <c r="B72" i="46"/>
  <c r="D72" i="46" s="1"/>
  <c r="H72" i="46" s="1"/>
  <c r="K11" i="46"/>
  <c r="I8" i="46"/>
  <c r="K8" i="46"/>
  <c r="H52" i="46"/>
  <c r="G52" i="46"/>
  <c r="N15" i="46"/>
  <c r="N42" i="46"/>
  <c r="M11" i="46"/>
  <c r="J8" i="46"/>
  <c r="N11" i="46"/>
  <c r="L8" i="46"/>
  <c r="L42" i="46"/>
  <c r="L15" i="46"/>
  <c r="I15" i="46"/>
  <c r="K15" i="46"/>
  <c r="I11" i="46"/>
  <c r="J11" i="46"/>
  <c r="C13" i="46"/>
  <c r="C44" i="46"/>
  <c r="C48" i="46" s="1"/>
  <c r="F52" i="46"/>
  <c r="B50" i="46"/>
  <c r="B43" i="46"/>
  <c r="M8" i="46"/>
  <c r="N8" i="46"/>
  <c r="B92" i="46"/>
  <c r="D92" i="46" s="1"/>
  <c r="H92" i="46" s="1"/>
  <c r="I91" i="46"/>
  <c r="D26" i="46"/>
  <c r="D13" i="46" s="1"/>
  <c r="H8" i="46"/>
  <c r="C43" i="46"/>
  <c r="D27" i="46"/>
  <c r="E27" i="46"/>
  <c r="D43" i="46"/>
  <c r="E43" i="46"/>
  <c r="L72" i="30"/>
  <c r="N72" i="30" s="1"/>
  <c r="R72" i="30" s="1"/>
  <c r="S71" i="30"/>
  <c r="D92" i="30"/>
  <c r="H92" i="30" s="1"/>
  <c r="B93" i="30" s="1"/>
  <c r="I91" i="30"/>
  <c r="I72" i="30"/>
  <c r="B73" i="30"/>
  <c r="D73" i="30" s="1"/>
  <c r="H73" i="30" s="1"/>
  <c r="I73" i="30" s="1"/>
  <c r="I71" i="30"/>
  <c r="A1" i="45"/>
  <c r="M20" i="30"/>
  <c r="N20" i="30"/>
  <c r="O43" i="30" l="1"/>
  <c r="O46" i="30"/>
  <c r="I43" i="46"/>
  <c r="K50" i="46"/>
  <c r="D50" i="46"/>
  <c r="D46" i="46"/>
  <c r="E50" i="46"/>
  <c r="E46" i="46"/>
  <c r="I45" i="46"/>
  <c r="D45" i="46"/>
  <c r="L45" i="46"/>
  <c r="I46" i="46"/>
  <c r="H50" i="46"/>
  <c r="H43" i="46"/>
  <c r="H46" i="46"/>
  <c r="H45" i="46"/>
  <c r="M50" i="46"/>
  <c r="E45" i="46"/>
  <c r="N45" i="46"/>
  <c r="N50" i="46"/>
  <c r="B93" i="46"/>
  <c r="D93" i="46" s="1"/>
  <c r="H93" i="46" s="1"/>
  <c r="I92" i="46"/>
  <c r="M46" i="46"/>
  <c r="M43" i="46"/>
  <c r="L46" i="46"/>
  <c r="L43" i="46"/>
  <c r="N46" i="46"/>
  <c r="N43" i="46"/>
  <c r="B73" i="46"/>
  <c r="D73" i="46" s="1"/>
  <c r="H73" i="46" s="1"/>
  <c r="I72" i="46"/>
  <c r="D30" i="46"/>
  <c r="E26" i="46"/>
  <c r="E13" i="46" s="1"/>
  <c r="F9" i="46"/>
  <c r="F12" i="46" s="1"/>
  <c r="D44" i="46"/>
  <c r="D48" i="46" s="1"/>
  <c r="S73" i="46"/>
  <c r="L74" i="46"/>
  <c r="N74" i="46" s="1"/>
  <c r="R74" i="46" s="1"/>
  <c r="S72" i="30"/>
  <c r="L73" i="30"/>
  <c r="N73" i="30" s="1"/>
  <c r="R73" i="30" s="1"/>
  <c r="D93" i="30"/>
  <c r="H93" i="30" s="1"/>
  <c r="B94" i="30" s="1"/>
  <c r="I92" i="30"/>
  <c r="B74" i="30"/>
  <c r="D74" i="30" s="1"/>
  <c r="H74" i="30" s="1"/>
  <c r="I74" i="30" s="1"/>
  <c r="M41" i="30"/>
  <c r="N41" i="30"/>
  <c r="M40" i="30"/>
  <c r="N40" i="30"/>
  <c r="M36" i="30"/>
  <c r="N36" i="30"/>
  <c r="M7" i="30"/>
  <c r="M6" i="30" s="1"/>
  <c r="N7" i="30"/>
  <c r="N6" i="30" s="1"/>
  <c r="M23" i="30"/>
  <c r="N23" i="30"/>
  <c r="N10" i="30"/>
  <c r="E44" i="46" l="1"/>
  <c r="E48" i="46" s="1"/>
  <c r="G9" i="46"/>
  <c r="G12" i="46" s="1"/>
  <c r="L75" i="46"/>
  <c r="N75" i="46" s="1"/>
  <c r="R75" i="46" s="1"/>
  <c r="S74" i="46"/>
  <c r="E30" i="46"/>
  <c r="F26" i="46"/>
  <c r="F44" i="46" s="1"/>
  <c r="F48" i="46" s="1"/>
  <c r="I73" i="46"/>
  <c r="B74" i="46"/>
  <c r="D74" i="46" s="1"/>
  <c r="H74" i="46" s="1"/>
  <c r="B94" i="46"/>
  <c r="D94" i="46" s="1"/>
  <c r="H94" i="46" s="1"/>
  <c r="I93" i="46"/>
  <c r="N15" i="30"/>
  <c r="N32" i="30"/>
  <c r="S73" i="30"/>
  <c r="L74" i="30"/>
  <c r="N74" i="30" s="1"/>
  <c r="R74" i="30" s="1"/>
  <c r="D94" i="30"/>
  <c r="H94" i="30" s="1"/>
  <c r="B95" i="30" s="1"/>
  <c r="I93" i="30"/>
  <c r="B75" i="30"/>
  <c r="D75" i="30" s="1"/>
  <c r="H75" i="30" s="1"/>
  <c r="B76" i="30" s="1"/>
  <c r="D76" i="30" s="1"/>
  <c r="H76" i="30" s="1"/>
  <c r="I76" i="30" s="1"/>
  <c r="N39" i="30"/>
  <c r="N11" i="30"/>
  <c r="N27" i="30"/>
  <c r="N34" i="30"/>
  <c r="N25" i="30"/>
  <c r="M10" i="30"/>
  <c r="M11" i="30"/>
  <c r="N8" i="30"/>
  <c r="N42" i="30"/>
  <c r="M8" i="30"/>
  <c r="M42" i="30"/>
  <c r="M39" i="30"/>
  <c r="M50" i="30" s="1"/>
  <c r="I74" i="46" l="1"/>
  <c r="B75" i="46"/>
  <c r="D75" i="46" s="1"/>
  <c r="H75" i="46" s="1"/>
  <c r="B95" i="46"/>
  <c r="D95" i="46" s="1"/>
  <c r="H95" i="46" s="1"/>
  <c r="I94" i="46"/>
  <c r="F30" i="46"/>
  <c r="G26" i="46"/>
  <c r="G13" i="46" s="1"/>
  <c r="S75" i="46"/>
  <c r="L76" i="46"/>
  <c r="N76" i="46" s="1"/>
  <c r="R76" i="46" s="1"/>
  <c r="S76" i="46" s="1"/>
  <c r="H9" i="46"/>
  <c r="H12" i="46" s="1"/>
  <c r="F13" i="46"/>
  <c r="N45" i="30"/>
  <c r="N50" i="30"/>
  <c r="S74" i="30"/>
  <c r="L75" i="30"/>
  <c r="N75" i="30" s="1"/>
  <c r="R75" i="30" s="1"/>
  <c r="D95" i="30"/>
  <c r="H95" i="30" s="1"/>
  <c r="B96" i="30" s="1"/>
  <c r="I94" i="30"/>
  <c r="I75" i="30"/>
  <c r="M34" i="30"/>
  <c r="N43" i="30"/>
  <c r="N46" i="30"/>
  <c r="M45" i="30"/>
  <c r="M46" i="30"/>
  <c r="M43" i="30"/>
  <c r="M25" i="30"/>
  <c r="M27" i="30"/>
  <c r="K12" i="37"/>
  <c r="G44" i="46" l="1"/>
  <c r="G48" i="46" s="1"/>
  <c r="I9" i="46"/>
  <c r="I12" i="46" s="1"/>
  <c r="G30" i="46"/>
  <c r="H26" i="46"/>
  <c r="B96" i="46"/>
  <c r="D96" i="46" s="1"/>
  <c r="H96" i="46" s="1"/>
  <c r="I96" i="46" s="1"/>
  <c r="I95" i="46"/>
  <c r="I75" i="46"/>
  <c r="B76" i="46"/>
  <c r="D76" i="46" s="1"/>
  <c r="H76" i="46" s="1"/>
  <c r="I76" i="46" s="1"/>
  <c r="L76" i="30"/>
  <c r="N76" i="30" s="1"/>
  <c r="R76" i="30" s="1"/>
  <c r="S76" i="30" s="1"/>
  <c r="S75" i="30"/>
  <c r="D96" i="30"/>
  <c r="H96" i="30" s="1"/>
  <c r="I96" i="30" s="1"/>
  <c r="I95" i="30"/>
  <c r="B1" i="37"/>
  <c r="C1" i="37"/>
  <c r="D1" i="37"/>
  <c r="E1" i="37"/>
  <c r="F1" i="37"/>
  <c r="G1" i="37"/>
  <c r="H1" i="37"/>
  <c r="J1" i="37"/>
  <c r="K1" i="37"/>
  <c r="L1" i="37"/>
  <c r="M1" i="37"/>
  <c r="I1" i="37"/>
  <c r="I26" i="46" l="1"/>
  <c r="H30" i="46"/>
  <c r="H44" i="46"/>
  <c r="H48" i="46" s="1"/>
  <c r="I44" i="46"/>
  <c r="I48" i="46" s="1"/>
  <c r="I13" i="46"/>
  <c r="J9" i="46"/>
  <c r="J12" i="46" s="1"/>
  <c r="H13" i="46"/>
  <c r="K9" i="46" l="1"/>
  <c r="K12" i="46" s="1"/>
  <c r="J26" i="46"/>
  <c r="I30" i="46"/>
  <c r="L9" i="46" l="1"/>
  <c r="L12" i="46" s="1"/>
  <c r="J30" i="46"/>
  <c r="K26" i="46"/>
  <c r="J13" i="46"/>
  <c r="J44" i="46"/>
  <c r="J48" i="46" s="1"/>
  <c r="L26" i="46" l="1"/>
  <c r="L13" i="46" s="1"/>
  <c r="K30" i="46"/>
  <c r="K13" i="46"/>
  <c r="K44" i="46"/>
  <c r="K48" i="46" s="1"/>
  <c r="M9" i="46"/>
  <c r="M12" i="46" s="1"/>
  <c r="L44" i="46" l="1"/>
  <c r="L48" i="46" s="1"/>
  <c r="N9" i="46"/>
  <c r="N12" i="46" s="1"/>
  <c r="M26" i="46"/>
  <c r="L30" i="46"/>
  <c r="M30" i="46" l="1"/>
  <c r="N26" i="46"/>
  <c r="N30" i="46" s="1"/>
  <c r="M44" i="46"/>
  <c r="M48" i="46" s="1"/>
  <c r="M13" i="46"/>
  <c r="N44" i="46" l="1"/>
  <c r="N48" i="46" s="1"/>
  <c r="N13" i="46"/>
  <c r="C41" i="30" l="1"/>
  <c r="D41" i="30"/>
  <c r="E41" i="30"/>
  <c r="F41" i="30"/>
  <c r="G41" i="30"/>
  <c r="H41" i="30"/>
  <c r="I41" i="30"/>
  <c r="J41" i="30"/>
  <c r="K41" i="30"/>
  <c r="L41" i="30"/>
  <c r="B41" i="30"/>
  <c r="C42" i="30"/>
  <c r="D42" i="30"/>
  <c r="E42" i="30"/>
  <c r="F42" i="30"/>
  <c r="G42" i="30"/>
  <c r="H42" i="30"/>
  <c r="B42" i="30"/>
  <c r="B44" i="30"/>
  <c r="B48" i="30" s="1"/>
  <c r="C39" i="30"/>
  <c r="C50" i="30" s="1"/>
  <c r="C40" i="30"/>
  <c r="D40" i="30"/>
  <c r="E40" i="30"/>
  <c r="F40" i="30"/>
  <c r="G40" i="30"/>
  <c r="H40" i="30"/>
  <c r="I40" i="30"/>
  <c r="J40" i="30"/>
  <c r="K40" i="30"/>
  <c r="L40" i="30"/>
  <c r="B40" i="30"/>
  <c r="B39" i="30"/>
  <c r="B50" i="30" s="1"/>
  <c r="I52" i="30"/>
  <c r="J52" i="30"/>
  <c r="K52" i="30"/>
  <c r="L52" i="30"/>
  <c r="C46" i="30" l="1"/>
  <c r="B46" i="30"/>
  <c r="B45" i="30"/>
  <c r="B43" i="30"/>
  <c r="C45" i="30"/>
  <c r="C43" i="30"/>
  <c r="B13" i="30"/>
  <c r="M30" i="37"/>
  <c r="M84" i="37" s="1"/>
  <c r="M14" i="37"/>
  <c r="K20" i="30" l="1"/>
  <c r="L27" i="30"/>
  <c r="K4" i="30"/>
  <c r="M37" i="37"/>
  <c r="M36" i="37"/>
  <c r="M15" i="37"/>
  <c r="M83" i="37" s="1"/>
  <c r="K23" i="30"/>
  <c r="L23" i="30"/>
  <c r="K7" i="30"/>
  <c r="K6" i="30" s="1"/>
  <c r="K15" i="30" s="1"/>
  <c r="I12" i="37"/>
  <c r="I15" i="37" s="1"/>
  <c r="F20" i="30"/>
  <c r="G20" i="30"/>
  <c r="H20" i="30"/>
  <c r="H27" i="30" s="1"/>
  <c r="I20" i="30"/>
  <c r="I27" i="30" s="1"/>
  <c r="J20" i="30"/>
  <c r="J27" i="30" s="1"/>
  <c r="E20" i="30"/>
  <c r="E25" i="30" s="1"/>
  <c r="E51" i="30" s="1"/>
  <c r="D20" i="30"/>
  <c r="D34" i="30" s="1"/>
  <c r="L12" i="37"/>
  <c r="L15" i="37" s="1"/>
  <c r="L83" i="37" s="1"/>
  <c r="L27" i="37"/>
  <c r="L30" i="37" s="1"/>
  <c r="L84" i="37" s="1"/>
  <c r="L82" i="37" s="1"/>
  <c r="L37" i="37"/>
  <c r="L33" i="37" s="1"/>
  <c r="I27" i="37"/>
  <c r="J27" i="37"/>
  <c r="J30" i="37" s="1"/>
  <c r="J84" i="37" s="1"/>
  <c r="K27" i="37"/>
  <c r="K30" i="37" s="1"/>
  <c r="K84" i="37" s="1"/>
  <c r="L29" i="37"/>
  <c r="K29" i="37"/>
  <c r="L14" i="37"/>
  <c r="G12" i="37"/>
  <c r="G15" i="37" s="1"/>
  <c r="G83" i="37" s="1"/>
  <c r="H12" i="37"/>
  <c r="H15" i="37" s="1"/>
  <c r="H83" i="37" s="1"/>
  <c r="B42" i="37"/>
  <c r="I14" i="37"/>
  <c r="C34" i="30"/>
  <c r="B34" i="30"/>
  <c r="H4" i="30"/>
  <c r="I4" i="30"/>
  <c r="J4" i="30"/>
  <c r="C12" i="37"/>
  <c r="C15" i="37" s="1"/>
  <c r="C27" i="37"/>
  <c r="C30" i="37" s="1"/>
  <c r="D12" i="37"/>
  <c r="D15" i="37" s="1"/>
  <c r="D83" i="37" s="1"/>
  <c r="D27" i="37"/>
  <c r="D30" i="37" s="1"/>
  <c r="D84" i="37" s="1"/>
  <c r="E12" i="37"/>
  <c r="E15" i="37" s="1"/>
  <c r="E83" i="37" s="1"/>
  <c r="E27" i="37"/>
  <c r="E30" i="37" s="1"/>
  <c r="E84" i="37" s="1"/>
  <c r="F12" i="37"/>
  <c r="F27" i="37"/>
  <c r="F30" i="37" s="1"/>
  <c r="F84" i="37" s="1"/>
  <c r="B43" i="37"/>
  <c r="D35" i="30"/>
  <c r="C35" i="30"/>
  <c r="E35" i="30"/>
  <c r="F35" i="30"/>
  <c r="G35" i="30"/>
  <c r="K37" i="37"/>
  <c r="K15" i="37"/>
  <c r="K83" i="37" s="1"/>
  <c r="K14" i="37"/>
  <c r="L7" i="30"/>
  <c r="L6" i="30" s="1"/>
  <c r="J37" i="37"/>
  <c r="J33" i="37" s="1"/>
  <c r="J29" i="37"/>
  <c r="J14" i="37"/>
  <c r="J12" i="37"/>
  <c r="I37" i="37"/>
  <c r="I33" i="37" s="1"/>
  <c r="H37" i="37"/>
  <c r="G37" i="37"/>
  <c r="F37" i="37"/>
  <c r="E37" i="37"/>
  <c r="D37" i="37"/>
  <c r="C37" i="37"/>
  <c r="B37" i="37"/>
  <c r="B32" i="37"/>
  <c r="I29" i="37"/>
  <c r="H29" i="37"/>
  <c r="G29" i="37"/>
  <c r="F29" i="37"/>
  <c r="E29" i="37"/>
  <c r="D29" i="37"/>
  <c r="C29" i="37"/>
  <c r="H27" i="37"/>
  <c r="G27" i="37"/>
  <c r="G30" i="37" s="1"/>
  <c r="G84" i="37" s="1"/>
  <c r="B27" i="37"/>
  <c r="B30" i="37" s="1"/>
  <c r="B84" i="37" s="1"/>
  <c r="B17" i="37"/>
  <c r="H14" i="37"/>
  <c r="G14" i="37"/>
  <c r="F14" i="37"/>
  <c r="E14" i="37"/>
  <c r="D14" i="37"/>
  <c r="C14" i="37"/>
  <c r="AV13" i="37"/>
  <c r="AU13" i="37"/>
  <c r="AT13" i="37"/>
  <c r="AS13" i="37"/>
  <c r="AR13" i="37"/>
  <c r="AQ13" i="37"/>
  <c r="AP13" i="37"/>
  <c r="AO13" i="37"/>
  <c r="AN13" i="37"/>
  <c r="AM13" i="37"/>
  <c r="AL13" i="37"/>
  <c r="AK13" i="37"/>
  <c r="AJ13" i="37"/>
  <c r="AI13" i="37"/>
  <c r="AH13" i="37"/>
  <c r="AG13" i="37"/>
  <c r="AF13" i="37"/>
  <c r="AE13" i="37"/>
  <c r="AT12" i="37"/>
  <c r="AS12" i="37"/>
  <c r="AR12" i="37"/>
  <c r="AQ12" i="37"/>
  <c r="AP12" i="37"/>
  <c r="AO12" i="37"/>
  <c r="AN12" i="37"/>
  <c r="AM12" i="37"/>
  <c r="AL12" i="37"/>
  <c r="AK12" i="37"/>
  <c r="AJ12" i="37"/>
  <c r="AI12" i="37"/>
  <c r="AH12" i="37"/>
  <c r="AG12" i="37"/>
  <c r="B12" i="37"/>
  <c r="B36" i="37" s="1"/>
  <c r="AW11" i="37"/>
  <c r="AT10" i="37"/>
  <c r="AS10" i="37"/>
  <c r="AR10" i="37"/>
  <c r="AQ10" i="37"/>
  <c r="AP10" i="37"/>
  <c r="AO10" i="37"/>
  <c r="AN10" i="37"/>
  <c r="AM10" i="37"/>
  <c r="AL10" i="37"/>
  <c r="AK10" i="37"/>
  <c r="AJ10" i="37"/>
  <c r="AI10" i="37"/>
  <c r="AH10" i="37"/>
  <c r="AG10" i="37"/>
  <c r="AW9" i="37"/>
  <c r="AV8" i="37"/>
  <c r="AU8" i="37"/>
  <c r="AT8" i="37"/>
  <c r="AS8" i="37"/>
  <c r="AR8" i="37"/>
  <c r="AQ8" i="37"/>
  <c r="AP8" i="37"/>
  <c r="AO8" i="37"/>
  <c r="AN8" i="37"/>
  <c r="AM8" i="37"/>
  <c r="AL8" i="37"/>
  <c r="AK8" i="37"/>
  <c r="AJ8" i="37"/>
  <c r="AI8" i="37"/>
  <c r="AH8" i="37"/>
  <c r="AG8" i="37"/>
  <c r="AF8" i="37"/>
  <c r="AE8" i="37"/>
  <c r="AV7" i="37"/>
  <c r="AU7" i="37"/>
  <c r="AT7" i="37"/>
  <c r="AS7" i="37"/>
  <c r="AR7" i="37"/>
  <c r="AQ7" i="37"/>
  <c r="AP7" i="37"/>
  <c r="AO7" i="37"/>
  <c r="AN7" i="37"/>
  <c r="AM7" i="37"/>
  <c r="AL7" i="37"/>
  <c r="AL14" i="37" s="1"/>
  <c r="AK7" i="37"/>
  <c r="AJ7" i="37"/>
  <c r="AI7" i="37"/>
  <c r="AH7" i="37"/>
  <c r="AG7" i="37"/>
  <c r="AF7" i="37"/>
  <c r="AW6" i="37"/>
  <c r="AV5" i="37"/>
  <c r="AU5" i="37"/>
  <c r="AT5" i="37"/>
  <c r="AT14" i="37" s="1"/>
  <c r="AS5" i="37"/>
  <c r="AS14" i="37" s="1"/>
  <c r="AR5" i="37"/>
  <c r="AQ5" i="37"/>
  <c r="AQ14" i="37" s="1"/>
  <c r="AP5" i="37"/>
  <c r="AO5" i="37"/>
  <c r="AN5" i="37"/>
  <c r="AN14" i="37" s="1"/>
  <c r="AM5" i="37"/>
  <c r="AL5" i="37"/>
  <c r="AK5" i="37"/>
  <c r="AJ5" i="37"/>
  <c r="AI5" i="37"/>
  <c r="AI14" i="37" s="1"/>
  <c r="AH5" i="37"/>
  <c r="AG5" i="37"/>
  <c r="AF5" i="37"/>
  <c r="AF14" i="37" s="1"/>
  <c r="AW4" i="37"/>
  <c r="C36" i="37"/>
  <c r="F41" i="37"/>
  <c r="F33" i="37"/>
  <c r="B15" i="37"/>
  <c r="B83" i="37" s="1"/>
  <c r="G33" i="37"/>
  <c r="H33" i="37"/>
  <c r="H41" i="37"/>
  <c r="AR14" i="37"/>
  <c r="AG14" i="37"/>
  <c r="B30" i="30"/>
  <c r="B35" i="30"/>
  <c r="C28" i="30"/>
  <c r="B28" i="30"/>
  <c r="C11" i="30"/>
  <c r="D11" i="30"/>
  <c r="E11" i="30"/>
  <c r="F11" i="30"/>
  <c r="G11" i="30"/>
  <c r="B11" i="30"/>
  <c r="C27" i="30"/>
  <c r="B27" i="30"/>
  <c r="C10" i="30"/>
  <c r="D10" i="30"/>
  <c r="E10" i="30"/>
  <c r="F10" i="30"/>
  <c r="G10" i="30"/>
  <c r="B10" i="30"/>
  <c r="C7" i="30"/>
  <c r="D7" i="30"/>
  <c r="E7" i="30"/>
  <c r="F7" i="30"/>
  <c r="G7" i="30"/>
  <c r="H7" i="30"/>
  <c r="I7" i="30"/>
  <c r="I6" i="30" s="1"/>
  <c r="I15" i="30" s="1"/>
  <c r="J7" i="30"/>
  <c r="J6" i="30" s="1"/>
  <c r="B7" i="30"/>
  <c r="C25" i="30"/>
  <c r="B25" i="30"/>
  <c r="B51" i="30" s="1"/>
  <c r="D8" i="30"/>
  <c r="E8" i="30"/>
  <c r="F8" i="30"/>
  <c r="G8" i="30"/>
  <c r="B8" i="30"/>
  <c r="C8" i="30"/>
  <c r="C9" i="30" s="1"/>
  <c r="G30" i="1"/>
  <c r="F30" i="1" s="1"/>
  <c r="G31" i="1"/>
  <c r="F31" i="1"/>
  <c r="G32" i="1"/>
  <c r="F32" i="1"/>
  <c r="G33" i="1"/>
  <c r="F33" i="1"/>
  <c r="G34" i="1"/>
  <c r="F34" i="1"/>
  <c r="G35" i="1"/>
  <c r="F35" i="1"/>
  <c r="G29" i="1"/>
  <c r="F29" i="1"/>
  <c r="F36" i="1" s="1"/>
  <c r="E32" i="1"/>
  <c r="E33" i="1"/>
  <c r="E34" i="1"/>
  <c r="E35" i="1"/>
  <c r="E29" i="1"/>
  <c r="E30" i="1"/>
  <c r="E31" i="1"/>
  <c r="C42" i="1"/>
  <c r="C36" i="1"/>
  <c r="C16" i="1"/>
  <c r="C10" i="1"/>
  <c r="I23" i="30"/>
  <c r="J23" i="30"/>
  <c r="I36" i="30"/>
  <c r="J36" i="30"/>
  <c r="K36" i="30"/>
  <c r="L36" i="30"/>
  <c r="G27" i="30"/>
  <c r="K27" i="30"/>
  <c r="J32" i="30" l="1"/>
  <c r="K32" i="30"/>
  <c r="L32" i="30"/>
  <c r="M32" i="30"/>
  <c r="J15" i="30"/>
  <c r="L15" i="30"/>
  <c r="M15" i="30"/>
  <c r="E36" i="30"/>
  <c r="C36" i="30"/>
  <c r="J42" i="30"/>
  <c r="H39" i="30"/>
  <c r="D36" i="30"/>
  <c r="G36" i="30"/>
  <c r="L81" i="37"/>
  <c r="AK14" i="37"/>
  <c r="K28" i="30"/>
  <c r="K39" i="30"/>
  <c r="K50" i="30" s="1"/>
  <c r="B38" i="37"/>
  <c r="AH14" i="37"/>
  <c r="AM14" i="37"/>
  <c r="C41" i="37"/>
  <c r="H43" i="30"/>
  <c r="H45" i="30"/>
  <c r="H50" i="30"/>
  <c r="H46" i="30"/>
  <c r="C26" i="30"/>
  <c r="C44" i="30" s="1"/>
  <c r="C48" i="30" s="1"/>
  <c r="C51" i="30"/>
  <c r="C52" i="30" s="1"/>
  <c r="G25" i="30"/>
  <c r="G51" i="30" s="1"/>
  <c r="G39" i="30"/>
  <c r="E34" i="30"/>
  <c r="E39" i="30"/>
  <c r="E27" i="30"/>
  <c r="L10" i="30"/>
  <c r="L39" i="30"/>
  <c r="F27" i="30"/>
  <c r="F39" i="30"/>
  <c r="J10" i="30"/>
  <c r="J39" i="30"/>
  <c r="I11" i="30"/>
  <c r="I42" i="30"/>
  <c r="L42" i="30"/>
  <c r="F36" i="30"/>
  <c r="I8" i="30"/>
  <c r="I39" i="30"/>
  <c r="D28" i="30"/>
  <c r="D39" i="30"/>
  <c r="K42" i="30"/>
  <c r="AJ14" i="37"/>
  <c r="AU14" i="37"/>
  <c r="AO14" i="37"/>
  <c r="E41" i="37"/>
  <c r="D41" i="37"/>
  <c r="E36" i="37"/>
  <c r="E38" i="37" s="1"/>
  <c r="AV14" i="37"/>
  <c r="AP14" i="37"/>
  <c r="AW13" i="37"/>
  <c r="G41" i="37"/>
  <c r="C38" i="37"/>
  <c r="B40" i="37" s="1"/>
  <c r="D36" i="37"/>
  <c r="D38" i="37" s="1"/>
  <c r="J28" i="30"/>
  <c r="AW8" i="37"/>
  <c r="C33" i="37"/>
  <c r="F25" i="30"/>
  <c r="F51" i="30" s="1"/>
  <c r="F52" i="30" s="1"/>
  <c r="F34" i="30"/>
  <c r="H28" i="30"/>
  <c r="F28" i="30"/>
  <c r="H34" i="30"/>
  <c r="M38" i="37"/>
  <c r="M41" i="37"/>
  <c r="L41" i="37"/>
  <c r="I41" i="37"/>
  <c r="D9" i="30"/>
  <c r="C12" i="30"/>
  <c r="D25" i="30"/>
  <c r="I10" i="30"/>
  <c r="D27" i="30"/>
  <c r="E28" i="30"/>
  <c r="H36" i="30"/>
  <c r="I34" i="30"/>
  <c r="H8" i="30"/>
  <c r="H10" i="30"/>
  <c r="L34" i="30"/>
  <c r="J25" i="30"/>
  <c r="H11" i="30"/>
  <c r="K25" i="30"/>
  <c r="K34" i="30"/>
  <c r="I30" i="37"/>
  <c r="I84" i="37" s="1"/>
  <c r="L11" i="30"/>
  <c r="L25" i="30"/>
  <c r="J36" i="37"/>
  <c r="J38" i="37" s="1"/>
  <c r="I25" i="30"/>
  <c r="I28" i="30"/>
  <c r="F36" i="37"/>
  <c r="F38" i="37" s="1"/>
  <c r="D82" i="37"/>
  <c r="L36" i="37"/>
  <c r="L38" i="37" s="1"/>
  <c r="K10" i="30"/>
  <c r="K11" i="30"/>
  <c r="J8" i="30"/>
  <c r="J11" i="30"/>
  <c r="H36" i="37"/>
  <c r="H38" i="37" s="1"/>
  <c r="J34" i="30"/>
  <c r="K41" i="37"/>
  <c r="J41" i="37"/>
  <c r="C31" i="37"/>
  <c r="C84" i="37"/>
  <c r="C16" i="37"/>
  <c r="C83" i="37"/>
  <c r="B81" i="37" s="1"/>
  <c r="F82" i="37"/>
  <c r="J82" i="37"/>
  <c r="B82" i="37"/>
  <c r="D81" i="37"/>
  <c r="G34" i="30"/>
  <c r="D33" i="37"/>
  <c r="B33" i="37"/>
  <c r="K33" i="37"/>
  <c r="G36" i="37"/>
  <c r="G38" i="37" s="1"/>
  <c r="H30" i="37"/>
  <c r="H84" i="37" s="1"/>
  <c r="F15" i="37"/>
  <c r="F83" i="37" s="1"/>
  <c r="F81" i="37" s="1"/>
  <c r="G28" i="30"/>
  <c r="E33" i="37"/>
  <c r="H25" i="30"/>
  <c r="K36" i="37"/>
  <c r="K38" i="37" s="1"/>
  <c r="J15" i="37"/>
  <c r="J83" i="37" s="1"/>
  <c r="J81" i="37" s="1"/>
  <c r="L8" i="30"/>
  <c r="I36" i="37"/>
  <c r="I38" i="37" s="1"/>
  <c r="I83" i="37"/>
  <c r="H81" i="37" s="1"/>
  <c r="K8" i="30"/>
  <c r="L46" i="30" l="1"/>
  <c r="F40" i="37"/>
  <c r="C13" i="30"/>
  <c r="C30" i="30"/>
  <c r="K45" i="30"/>
  <c r="K46" i="30"/>
  <c r="K43" i="30"/>
  <c r="D40" i="37"/>
  <c r="D45" i="30"/>
  <c r="D50" i="30"/>
  <c r="D46" i="30"/>
  <c r="D43" i="30"/>
  <c r="J50" i="30"/>
  <c r="J43" i="30"/>
  <c r="J45" i="30"/>
  <c r="I50" i="30"/>
  <c r="I43" i="30"/>
  <c r="I45" i="30"/>
  <c r="J46" i="30"/>
  <c r="G50" i="30"/>
  <c r="G43" i="30"/>
  <c r="G45" i="30"/>
  <c r="G46" i="30"/>
  <c r="D26" i="30"/>
  <c r="D13" i="30" s="1"/>
  <c r="D51" i="30"/>
  <c r="F50" i="30"/>
  <c r="F45" i="30"/>
  <c r="F46" i="30"/>
  <c r="F43" i="30"/>
  <c r="G52" i="30"/>
  <c r="H52" i="30"/>
  <c r="I46" i="30"/>
  <c r="E50" i="30"/>
  <c r="E46" i="30"/>
  <c r="E43" i="30"/>
  <c r="E45" i="30"/>
  <c r="L43" i="30"/>
  <c r="L50" i="30"/>
  <c r="L45" i="30"/>
  <c r="L40" i="37"/>
  <c r="E9" i="30"/>
  <c r="D12" i="30"/>
  <c r="L28" i="30"/>
  <c r="M28" i="30" s="1"/>
  <c r="N28" i="30" s="1"/>
  <c r="H82" i="37"/>
  <c r="J40" i="37"/>
  <c r="H40" i="37"/>
  <c r="D16" i="37"/>
  <c r="C42" i="37"/>
  <c r="C43" i="37"/>
  <c r="C17" i="37"/>
  <c r="C32" i="37"/>
  <c r="D31" i="37"/>
  <c r="E26" i="30" l="1"/>
  <c r="E13" i="30" s="1"/>
  <c r="D30" i="30"/>
  <c r="D44" i="30"/>
  <c r="D48" i="30" s="1"/>
  <c r="D52" i="30"/>
  <c r="E52" i="30"/>
  <c r="F9" i="30"/>
  <c r="E12" i="30"/>
  <c r="E31" i="37"/>
  <c r="D32" i="37"/>
  <c r="D43" i="37"/>
  <c r="E16" i="37"/>
  <c r="D17" i="37"/>
  <c r="D42" i="37"/>
  <c r="F26" i="30" l="1"/>
  <c r="F44" i="30"/>
  <c r="F48" i="30" s="1"/>
  <c r="E44" i="30"/>
  <c r="E48" i="30" s="1"/>
  <c r="F13" i="30"/>
  <c r="E30" i="30"/>
  <c r="F30" i="30"/>
  <c r="G26" i="30"/>
  <c r="G9" i="30"/>
  <c r="F12" i="30"/>
  <c r="E17" i="37"/>
  <c r="E42" i="37"/>
  <c r="E43" i="37"/>
  <c r="F16" i="37"/>
  <c r="F31" i="37"/>
  <c r="E32" i="37"/>
  <c r="G44" i="30" l="1"/>
  <c r="G48" i="30" s="1"/>
  <c r="G13" i="30"/>
  <c r="H9" i="30"/>
  <c r="H12" i="30" s="1"/>
  <c r="G12" i="30"/>
  <c r="G30" i="30"/>
  <c r="H26" i="30"/>
  <c r="G31" i="37"/>
  <c r="F32" i="37"/>
  <c r="F43" i="37"/>
  <c r="F17" i="37"/>
  <c r="F42" i="37"/>
  <c r="G16" i="37"/>
  <c r="H44" i="30" l="1"/>
  <c r="H48" i="30" s="1"/>
  <c r="H13" i="30"/>
  <c r="H30" i="30"/>
  <c r="I26" i="30"/>
  <c r="I9" i="30"/>
  <c r="H16" i="37"/>
  <c r="G43" i="37"/>
  <c r="G17" i="37"/>
  <c r="G42" i="37"/>
  <c r="G32" i="37"/>
  <c r="H31" i="37"/>
  <c r="I44" i="30" l="1"/>
  <c r="I48" i="30" s="1"/>
  <c r="I13" i="30"/>
  <c r="I12" i="30"/>
  <c r="J9" i="30"/>
  <c r="I30" i="30"/>
  <c r="J26" i="30"/>
  <c r="I31" i="37"/>
  <c r="H32" i="37"/>
  <c r="H42" i="37"/>
  <c r="H43" i="37"/>
  <c r="H17" i="37"/>
  <c r="I16" i="37"/>
  <c r="J44" i="30" l="1"/>
  <c r="J48" i="30" s="1"/>
  <c r="J13" i="30"/>
  <c r="J30" i="30"/>
  <c r="K26" i="30"/>
  <c r="J12" i="30"/>
  <c r="K9" i="30"/>
  <c r="I42" i="37"/>
  <c r="J16" i="37"/>
  <c r="I43" i="37"/>
  <c r="I17" i="37"/>
  <c r="I32" i="37"/>
  <c r="J31" i="37"/>
  <c r="K13" i="30" l="1"/>
  <c r="K44" i="30"/>
  <c r="K48" i="30" s="1"/>
  <c r="K12" i="30"/>
  <c r="L9" i="30"/>
  <c r="L26" i="30"/>
  <c r="K30" i="30"/>
  <c r="K31" i="37"/>
  <c r="J32" i="37"/>
  <c r="J42" i="37"/>
  <c r="K16" i="37"/>
  <c r="J17" i="37"/>
  <c r="J43" i="37"/>
  <c r="M9" i="30" l="1"/>
  <c r="L30" i="30"/>
  <c r="M26" i="30"/>
  <c r="L44" i="30"/>
  <c r="L48" i="30" s="1"/>
  <c r="L13" i="30"/>
  <c r="L12" i="30"/>
  <c r="K17" i="37"/>
  <c r="K43" i="37"/>
  <c r="K42" i="37"/>
  <c r="L16" i="37"/>
  <c r="M16" i="37" s="1"/>
  <c r="L31" i="37"/>
  <c r="K32" i="37"/>
  <c r="L32" i="37" l="1"/>
  <c r="M31" i="37"/>
  <c r="M32" i="37" s="1"/>
  <c r="M13" i="30"/>
  <c r="M44" i="30"/>
  <c r="M48" i="30" s="1"/>
  <c r="N9" i="30"/>
  <c r="O9" i="30" s="1"/>
  <c r="M12" i="30"/>
  <c r="M30" i="30"/>
  <c r="N26" i="30"/>
  <c r="O26" i="30" s="1"/>
  <c r="O30" i="30" s="1"/>
  <c r="M42" i="37"/>
  <c r="M17" i="37"/>
  <c r="M43" i="37"/>
  <c r="L17" i="37"/>
  <c r="L43" i="37"/>
  <c r="L42" i="37"/>
  <c r="O12" i="30" l="1"/>
  <c r="O44" i="30"/>
  <c r="O48" i="30" s="1"/>
  <c r="O13" i="30"/>
  <c r="N44" i="30"/>
  <c r="N48" i="30" s="1"/>
  <c r="N12" i="30"/>
  <c r="N30" i="30"/>
  <c r="N13"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tc={085EEC87-A47D-4E49-85F6-3EA10916ED7E}</author>
    <author>tc={C8E04E50-B82E-4805-8695-0887AEC51D5A}</author>
    <author>tc={258D3A4F-0CAD-4634-A363-3DF46B675132}</author>
    <author>tc={EEA8AE7B-8713-4790-816B-3F38DE4BEA11}</author>
    <author>tc={98D4E9A4-3399-41B4-8544-9AEA29F17E59}</author>
    <author>tc={19292D68-A9C7-4A51-A524-7A5A1CC115ED}</author>
    <author>tc={4D7133E8-2222-4AE0-8F10-D9005B44DA75}</author>
    <author>tc={DC15BEC5-2870-4471-9B61-37A577767B52}</author>
    <author>tc={1EC0770D-1DD8-4189-B808-0A5D07B7DF9A}</author>
    <author>tc={CD7A0C63-1492-49E5-9E98-45514F5B17B2}</author>
    <author>tc={1C7C1B47-6375-4EE7-91A3-1E054181BCF4}</author>
    <author>tc={683F85C1-B97F-4FDC-A3DE-1F55FC658225}</author>
  </authors>
  <commentList>
    <comment ref="J5" authorId="0" shapeId="0" xr:uid="{085EEC87-A47D-4E49-85F6-3EA10916ED7E}">
      <text>
        <t>[Threaded comment]
Your version of Excel allows you to read this threaded comment; however, any edits to it will get removed if the file is opened in a newer version of Excel. Learn more: https://go.microsoft.com/fwlink/?linkid=870924
Comment:
    AgriAcies 42m</t>
      </text>
    </comment>
    <comment ref="K5" authorId="1" shapeId="0" xr:uid="{C8E04E50-B82E-4805-8695-0887AEC51D5A}">
      <text>
        <t>[Threaded comment]
Your version of Excel allows you to read this threaded comment; however, any edits to it will get removed if the file is opened in a newer version of Excel. Learn more: https://go.microsoft.com/fwlink/?linkid=870924
Comment:
    TRS 43, VC 34.4, AA 37.7</t>
      </text>
    </comment>
    <comment ref="L5" authorId="2" shapeId="0" xr:uid="{258D3A4F-0CAD-4634-A363-3DF46B675132}">
      <text>
        <t>[Threaded comment]
Your version of Excel allows you to read this threaded comment; however, any edits to it will get removed if the file is opened in a newer version of Excel. Learn more: https://go.microsoft.com/fwlink/?linkid=870924
Comment:
    AgriAcies mentioning 50 potential</t>
      </text>
    </comment>
    <comment ref="L6" authorId="3" shapeId="0" xr:uid="{EEA8AE7B-8713-4790-816B-3F38DE4BEA11}">
      <text>
        <t>[Threaded comment]
Your version of Excel allows you to read this threaded comment; however, any edits to it will get removed if the file is opened in a newer version of Excel. Learn more: https://go.microsoft.com/fwlink/?linkid=870924
Comment:
    14.5/15 is nrs worked</t>
      </text>
    </comment>
    <comment ref="I20" authorId="4" shapeId="0" xr:uid="{98D4E9A4-3399-41B4-8544-9AEA29F17E59}">
      <text>
        <t>[Threaded comment]
Your version of Excel allows you to read this threaded comment; however, any edits to it will get removed if the file is opened in a newer version of Excel. Learn more: https://go.microsoft.com/fwlink/?linkid=870924
Comment:
    CCS keeping 29m crop
Marex 27.2
Reply:
    Comco talking disaster potential of 23.5m
Reply:
    Dung using 27.4
Reply:
    CCS 28.6</t>
      </text>
    </comment>
    <comment ref="J20" authorId="5" shapeId="0" xr:uid="{19292D68-A9C7-4A51-A524-7A5A1CC115ED}">
      <text>
        <t>[Threaded comment]
Your version of Excel allows you to read this threaded comment; however, any edits to it will get removed if the file is opened in a newer version of Excel. Learn more: https://go.microsoft.com/fwlink/?linkid=870924
Comment:
    Nestle sub 23/24 26m
Marex 26.42 24/25
Reply:
    Comco 28.5M (28.5m 23/24)
VolCafe 24M (25.3m 23/24)
Nestle 25M (26m 23/24)
Reply:
    Dung using 26</t>
      </text>
    </comment>
    <comment ref="K20" authorId="6" shapeId="0" xr:uid="{4D7133E8-2222-4AE0-8F10-D9005B44DA75}">
      <text>
        <t>[Threaded comment]
Your version of Excel allows you to read this threaded comment; however, any edits to it will get removed if the file is opened in a newer version of Excel. Learn more: https://go.microsoft.com/fwlink/?linkid=870924
Comment:
    TRS 29.7
Comco 30.16</t>
      </text>
    </comment>
    <comment ref="I21" authorId="7" shapeId="0" xr:uid="{DC15BEC5-2870-4471-9B61-37A577767B52}">
      <text>
        <t xml:space="preserve">[Threaded comment]
Your version of Excel allows you to read this threaded comment; however, any edits to it will get removed if the file is opened in a newer version of Excel. Learn more: https://go.microsoft.com/fwlink/?linkid=870924
Comment:
    SD using 21.7m
Bison using 22.3m
</t>
      </text>
    </comment>
    <comment ref="J21" authorId="8" shapeId="0" xr:uid="{1EC0770D-1DD8-4189-B808-0A5D07B7DF9A}">
      <text>
        <t>[Threaded comment]
Your version of Excel allows you to read this threaded comment; however, any edits to it will get removed if the file is opened in a newer version of Excel. Learn more: https://go.microsoft.com/fwlink/?linkid=870924
Comment:
    Bison 21m bags
CCS 24m bags
TRS 25.8m bags
Reply:
    AgriAcies 21m bags
Reply:
    CCS lowered 1m to 23</t>
      </text>
    </comment>
    <comment ref="K21" authorId="9" shapeId="0" xr:uid="{CD7A0C63-1492-49E5-9E98-45514F5B17B2}">
      <text>
        <t>[Threaded comment]
Your version of Excel allows you to read this threaded comment; however, any edits to it will get removed if the file is opened in a newer version of Excel. Learn more: https://go.microsoft.com/fwlink/?linkid=870924
Comment:
    TRS 26.4m
Reply:
    AGriAcies 26.1</t>
      </text>
    </comment>
    <comment ref="L21" authorId="10" shapeId="0" xr:uid="{1C7C1B47-6375-4EE7-91A3-1E054181BCF4}">
      <text>
        <t>[Threaded comment]
Your version of Excel allows you to read this threaded comment; however, any edits to it will get removed if the file is opened in a newer version of Excel. Learn more: https://go.microsoft.com/fwlink/?linkid=870924
Comment:
    AgroAcies 25m</t>
      </text>
    </comment>
    <comment ref="I22" authorId="11" shapeId="0" xr:uid="{683F85C1-B97F-4FDC-A3DE-1F55FC658225}">
      <text>
        <t>[Threaded comment]
Your version of Excel allows you to read this threaded comment; however, any edits to it will get removed if the file is opened in a newer version of Excel. Learn more: https://go.microsoft.com/fwlink/?linkid=870924
Comment:
    9.5 CCS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tc={B412DCD0-ED3F-4F1A-9A02-8DC76E1B04EF}</author>
    <author>tc={2A87B345-6220-4890-8496-5DDEEB506779}</author>
    <author>tc={F4F8F0C3-BF20-4202-B7ED-C09CB1193BDD}</author>
    <author>tc={7C087E78-DF20-4A8D-9022-0CFD2A36292E}</author>
  </authors>
  <commentList>
    <comment ref="M4" authorId="0" shapeId="0" xr:uid="{B412DCD0-ED3F-4F1A-9A02-8DC76E1B04EF}">
      <text>
        <t xml:space="preserve">[Threaded comment]
Your version of Excel allows you to read this threaded comment; however, any edits to it will get removed if the file is opened in a newer version of Excel. Learn more: https://go.microsoft.com/fwlink/?linkid=870924
Comment:
    34 Volcafe
</t>
      </text>
    </comment>
    <comment ref="N4" authorId="1" shapeId="0" xr:uid="{2A87B345-6220-4890-8496-5DDEEB506779}">
      <text>
        <t xml:space="preserve">[Threaded comment]
Your version of Excel allows you to read this threaded comment; however, any edits to it will get removed if the file is opened in a newer version of Excel. Learn more: https://go.microsoft.com/fwlink/?linkid=870924
Comment:
    AgriAcies 51.3
</t>
      </text>
    </comment>
    <comment ref="L20" authorId="2" shapeId="0" xr:uid="{F4F8F0C3-BF20-4202-B7ED-C09CB1193BDD}">
      <text>
        <t>[Threaded comment]
Your version of Excel allows you to read this threaded comment; however, any edits to it will get removed if the file is opened in a newer version of Excel. Learn more: https://go.microsoft.com/fwlink/?linkid=870924
Comment:
    AA using 21, VC using 20.4</t>
      </text>
    </comment>
    <comment ref="N20" authorId="3" shapeId="0" xr:uid="{7C087E78-DF20-4A8D-9022-0CFD2A36292E}">
      <text>
        <t>[Threaded comment]
Your version of Excel allows you to read this threaded comment; however, any edits to it will get removed if the file is opened in a newer version of Excel. Learn more: https://go.microsoft.com/fwlink/?linkid=870924
Comment:
    AgriAcies 26.3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tc={320AEC2B-A894-4620-8354-2FFC8FF31292}</author>
    <author>tc={5399626E-207F-4CE2-A963-6FF6FAE2B487}</author>
    <author>tc={80B19390-CE4F-4ADF-9FCC-7F7EF17AECA1}</author>
  </authors>
  <commentList>
    <comment ref="N4" authorId="0" shapeId="0" xr:uid="{320AEC2B-A894-4620-8354-2FFC8FF31292}">
      <text>
        <t xml:space="preserve">[Threaded comment]
Your version of Excel allows you to read this threaded comment; however, any edits to it will get removed if the file is opened in a newer version of Excel. Learn more: https://go.microsoft.com/fwlink/?linkid=870924
Comment:
    AgriAcies 51.3
</t>
      </text>
    </comment>
    <comment ref="L20" authorId="1" shapeId="0" xr:uid="{5399626E-207F-4CE2-A963-6FF6FAE2B487}">
      <text>
        <t>[Threaded comment]
Your version of Excel allows you to read this threaded comment; however, any edits to it will get removed if the file is opened in a newer version of Excel. Learn more: https://go.microsoft.com/fwlink/?linkid=870924
Comment:
    AA using 21, VC using 20.4</t>
      </text>
    </comment>
    <comment ref="N20" authorId="2" shapeId="0" xr:uid="{80B19390-CE4F-4ADF-9FCC-7F7EF17AECA1}">
      <text>
        <t>[Threaded comment]
Your version of Excel allows you to read this threaded comment; however, any edits to it will get removed if the file is opened in a newer version of Excel. Learn more: https://go.microsoft.com/fwlink/?linkid=870924
Comment:
    AgriAcies 26.3</t>
      </text>
    </comment>
  </commentList>
</comments>
</file>

<file path=xl/sharedStrings.xml><?xml version="1.0" encoding="utf-8"?>
<sst xmlns="http://schemas.openxmlformats.org/spreadsheetml/2006/main" count="628" uniqueCount="223">
  <si>
    <t>Brazil Combo</t>
  </si>
  <si>
    <t>Jul- Jun</t>
  </si>
  <si>
    <t>SnD ETG</t>
  </si>
  <si>
    <t>Arabica</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</si>
  <si>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</si>
  <si>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</si>
  <si>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</si>
  <si>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</si>
  <si>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</si>
  <si>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</si>
  <si>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</si>
  <si>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</si>
  <si>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</si>
  <si>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</si>
  <si>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</si>
  <si>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</si>
  <si>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</si>
  <si>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</si>
  <si>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</si>
  <si>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</si>
  <si>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</si>
  <si>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</si>
  <si>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2022/23*</t>
  </si>
  <si>
    <t>2023/24*</t>
  </si>
  <si>
    <t>2024/25*</t>
  </si>
  <si>
    <t>2025/26*</t>
  </si>
  <si>
    <t>2026/27*</t>
  </si>
  <si>
    <t>2027/28*</t>
  </si>
  <si>
    <t>Brazil</t>
  </si>
  <si>
    <t>S/U Change</t>
  </si>
  <si>
    <t>Colombia</t>
  </si>
  <si>
    <t>Robusta</t>
  </si>
  <si>
    <t>Honduras</t>
  </si>
  <si>
    <t>Super 5</t>
  </si>
  <si>
    <t>A-R</t>
  </si>
  <si>
    <t>Ethiopia</t>
  </si>
  <si>
    <t>ARB end Jun</t>
  </si>
  <si>
    <t>Peru</t>
  </si>
  <si>
    <t>Arb Change</t>
  </si>
  <si>
    <t>Others</t>
  </si>
  <si>
    <t>ARB avg Jul-Jun</t>
  </si>
  <si>
    <t>Production</t>
  </si>
  <si>
    <t>Consumption</t>
  </si>
  <si>
    <t>Arabica/Robusta S/U</t>
  </si>
  <si>
    <t>Consumption %</t>
  </si>
  <si>
    <t>Relative S/U change</t>
  </si>
  <si>
    <t>Balance</t>
  </si>
  <si>
    <t>Arbica SnD</t>
  </si>
  <si>
    <t>End Season Stock</t>
  </si>
  <si>
    <t>Robusta SnD</t>
  </si>
  <si>
    <t>S/U</t>
  </si>
  <si>
    <t>Everyone saying there is no selling from Brazil</t>
  </si>
  <si>
    <t>Vietnam</t>
  </si>
  <si>
    <t>Despite that 23/24 is sold for 12% starting Sep 21, pretty linear since they started</t>
  </si>
  <si>
    <t>For comparison 2 previous seasons were 18% and 22%</t>
  </si>
  <si>
    <t>Indonesia</t>
  </si>
  <si>
    <t>It's true 22/23 found a clip of selling in the April to Nov period, into and post frost</t>
  </si>
  <si>
    <t>India</t>
  </si>
  <si>
    <t>Uganda</t>
  </si>
  <si>
    <t>Cote d'Ivoire</t>
  </si>
  <si>
    <t>s</t>
  </si>
  <si>
    <t>Robusta demand share</t>
  </si>
  <si>
    <t>Global</t>
  </si>
  <si>
    <t>2024/25</t>
  </si>
  <si>
    <t>2025/26</t>
  </si>
  <si>
    <t>2026/27</t>
  </si>
  <si>
    <t>2027/28</t>
  </si>
  <si>
    <t>Production Global</t>
  </si>
  <si>
    <t>Consumption Global</t>
  </si>
  <si>
    <t>Global Balance</t>
  </si>
  <si>
    <t>2 year cycle</t>
  </si>
  <si>
    <t>2016/18</t>
  </si>
  <si>
    <t>2018/20</t>
  </si>
  <si>
    <t>2020/22</t>
  </si>
  <si>
    <t>2022/24</t>
  </si>
  <si>
    <t>2024/26</t>
  </si>
  <si>
    <t>2026/28</t>
  </si>
  <si>
    <t>Global demand chg</t>
  </si>
  <si>
    <t>Combined End Season Stock</t>
  </si>
  <si>
    <t>Combined S/U</t>
  </si>
  <si>
    <t>1. Overall tight coffee complex?</t>
  </si>
  <si>
    <t>2. Diverging coffee prices?</t>
  </si>
  <si>
    <t>3. Robusta strength or Arabica weakness</t>
  </si>
  <si>
    <t>Region</t>
  </si>
  <si>
    <t>% Arabica crop</t>
  </si>
  <si>
    <t>The following is the estimated timing of the approximate crop availability for export in selected countries:</t>
  </si>
  <si>
    <t>Sul de Minas</t>
  </si>
  <si>
    <t>Sao Paulo</t>
  </si>
  <si>
    <t>Cerrado</t>
  </si>
  <si>
    <t>86% in July-December</t>
  </si>
  <si>
    <t>Zona de Matta</t>
  </si>
  <si>
    <t>75% in January - Jun</t>
  </si>
  <si>
    <t>Esperito Santo</t>
  </si>
  <si>
    <t>Honduras:</t>
  </si>
  <si>
    <t>60% in January - June</t>
  </si>
  <si>
    <t>Parana</t>
  </si>
  <si>
    <t>Kenya</t>
  </si>
  <si>
    <t>70% in January - June</t>
  </si>
  <si>
    <t>68% in July - December</t>
  </si>
  <si>
    <t>Availability is usually (but not always) spread fairly equally throughout the coffee year</t>
  </si>
  <si>
    <t>% Connies</t>
  </si>
  <si>
    <t>75% January - June</t>
  </si>
  <si>
    <t>Espirito Santo</t>
  </si>
  <si>
    <t>65% July - December</t>
  </si>
  <si>
    <t>64% January - June</t>
  </si>
  <si>
    <t>Viet Nam</t>
  </si>
  <si>
    <t>55% January - June</t>
  </si>
  <si>
    <t>22/23 not producing</t>
  </si>
  <si>
    <t>net impact %</t>
  </si>
  <si>
    <t>Net impact bags</t>
  </si>
  <si>
    <t>Trend</t>
  </si>
  <si>
    <t>Colombia is a relatively new origin for Melbourne Coffee Merchants, but one that is rapidly becoming one of our most important offerings, due to the quality, versatility, diversity and relative value of the coffees available, and the fact that we’re able to source delicious coffees from there almost all year round.</t>
  </si>
  <si>
    <t>Colombia produces a lot of coffee – over 11 million bags a year – making it the third-largest exporter of coffee in the world, behind Brazil and Vietnam. There are nearly 600,000 coffee producers in the country, and over two-thirds of the production comes from small farms less than three hectares in size. Most farmers have their own ‘micro beneficios’, where they process the coffee themselves before selling it in parchment.</t>
  </si>
  <si>
    <t>Coffee is grown across 588 municipalities and 20 growing regions in Colombia, at elevations of 1,200-2,200 metres above sea level. These regions are all very diverse and produce an impressive variety of coffees, thanks to the country’s mountainous topography, wind patterns, and proximity to the equator, which all combine to create a series of tropical microclimates.  Most regions have two harvests a year (the main harvest and a “mitica” or fly crop), which is what makes it possible to source coffee from Colombia pretty much all year long.</t>
  </si>
  <si>
    <t>History</t>
  </si>
  <si>
    <t>Coffee was introduced to Colombia in the late 1700s with the first plantings in the country’s north. Commercial production and export officially started in the 1810s but remained limited. Throughout the 19thcentury, coffee plants spread across the country from farm to farm, but it wasn’t until the 20thcentury that Colombia established itself as a major coffee-growing nation, boosted by the work of the Federación Nacional de Cafeteros de Colombia (FNC).</t>
  </si>
  <si>
    <t>Today, Colombia produces exclusively Arabica coffee. The three most common cultivars are Caturra, Typica and Castillo. Most farmers have a mix of these cultivars growing, although there are some who separate production by cultivar. Bourbon, Catimor, Colombia and Tabi cultivars are also grown in Colombia, among others. An outbreak of coffee-leaf rust in the early 2010s resulted in severe setbacks and lower yields, from which Colombia’s production has now begun to recover. This is thanks in part to aggressive treatment and preventative techniques, along with the development and distribution of disease-resistant plants like Castillo.</t>
  </si>
  <si>
    <t>Processing</t>
  </si>
  <si>
    <t>Traditionally, the majority of coffees from Colombia have been processed using the washed method. During the harvest, cherries are selectively hand picked in up to four passes, with a few weeks between each pass to allow a larger amount of cherries to ripen. Most farmers have a small ‘beneficio’ (wet mill), a manual or electric pulper, and a fermentation tank. Cherries are picked and pulped on the same day, then immediately placed in the fermentation tank for 12-36 days – the length of time being determined by the temperature (higher temperatures will speed up the fermentation process, and lower temperatures will slow it down).  Some producers elect to rinse the coffee in parchment intermediately to help control the fermentation process, and others add water to the fermentation tank, which allows them to remove floaters and get a better selection.</t>
  </si>
  <si>
    <t>Depending on the region and conditions, the coffee will either be dried in the sun on patios or flat roofs (in warmer, drier conditions) or under cover on Parabolic beds or in polytunnels (at higher altitudes and in colder, wetter conditions). These tunnels are constructed greenhouses – similar in structure to ‘hoop houses’ – that allow airflow through openings on both ends. These structures protect the drying parchment from rain and mist, and also prevent condensation from dripping back onto the drying beans.</t>
  </si>
  <si>
    <t>Coffee Growing Regions</t>
  </si>
  <si>
    <t>Colombia has 32 departments in total, and 20 of these produce coffee. Melbourne Coffee Merchants works in the following regions in Colombia:</t>
  </si>
  <si>
    <t>ANTIOQUIA</t>
  </si>
  <si>
    <t>Antioquia is located in central northwestern Colombia.Coffee was introduced to the region in thethe latter part of the 19thcentury. Since then, this mountainous, fertile department has 128,000 hectares of coffee that is produced by a mix of large estates and tiny farms.</t>
  </si>
  <si>
    <t>Antioquia only recently became more accessible to coffee buyers, thanks to a transformation of the department led by Sergio Fajardo, who was the governor of the department in 2012-2016. Sergio transformed Antioquia’s capital city, Medellín, from a violent and dangerous place to a world-class tourist destination with a strong economy. Coffee has played a significant role in this this transformation, and as access to many producers has improved, the region has become one of Colombia’s most important and celebrated coffee-producing areas.</t>
  </si>
  <si>
    <t>CAUCA</t>
  </si>
  <si>
    <t>The department of Cauca is best known for its coffee from Inza and the city of Popayán. Cauca is located in Colombia’s southwest, on the ‘Macizo Colombiano’ (the Colombian Plateau), between the high peaks of Tolima and Huila and looking out west over the Pacific Ocean. The region has excellent conditions for growing quality coffee, with high elevations and rich volcanic soil. The plateau also has a very stable climate year-round, thanks to its proximity to the equator, as well as the surrounding mountains, which protect the coffee against humidity from the Pacific and trade winds from the south.</t>
  </si>
  <si>
    <t>HUILA</t>
  </si>
  <si>
    <t>The department of Huila is located in the southwest of Colombia. It is a more rural region than Cauca, and it is known for the quality of its coffee. Huila is one of the largest coffee-producing regions in the country. This department has optimal conditions for producing excellent coffee, with a combination of rich soil and good geography.</t>
  </si>
  <si>
    <t>Coffee farming within the region is almost all small-scale, with farmers typically owning an average 1.5 hectares of land. These small farms are tended by individual families, with labour very rarely contracted out, which leads to more thorough and intensive management practices and great pride in the final product (which is often seen as a representation of the family).</t>
  </si>
  <si>
    <t>NARIÑO</t>
  </si>
  <si>
    <t>Nariño lies in the far south of Colombia, bordering Ecuador along the high peaks of the Andes. The region is strikingly mountainous and boasts no fewer than five volcanoes: Chiles, Cumbal, Azufral, Doña Juana and Galeras.</t>
  </si>
  <si>
    <t>Unlike other regions in Colombia there is only one harvest in Nariño – this typically runs from May to August. Coffees here are grown at very high elevations, thanks to its proximity to the equator: some farms are located on mountainsides that reach 2,200 metres above sea level, making it some of the highest grown coffee in the world. Typically, it is very difficult to produce coffee at such high altitudes, but Narino’s proximity to the equatorial line and the steep hills around the volcanoes provide a great angle for sun exposure (which is relatively constant and powerful year-round), creating the right microclimate for coffee plants to thrive.</t>
  </si>
  <si>
    <t>Warm air rises from the deep canyons at night and acts like a protective blanket for the coffee plants perched on the mountain tops. These combined attributes allow the coffee to thrive in cooler-than-normal daily conditions and translates into concentrated flowering and long cherry maturation periods, giving time for concentrated sugars to develop in the fruit and resulting in a very unique, sweet, and complex cup profile.</t>
  </si>
  <si>
    <t>Some of Colombia’s best coffees come from Nariño, however, due to the remoteness of many of the farms and their small size (producers in the region typically own less than two hectares of land), many smallholders in this region have found it difficult to gain access to markets for higher quality.</t>
  </si>
  <si>
    <t>TOLIMA</t>
  </si>
  <si>
    <t>Tolima is located in the Andean region, in Colombia’s centre-west. Historically, Tolima has been very difficult to access due to its isolation and instability. For many years, the region has been under the control of Colombia’s notorious rebel group, the FARC, and as a result it has been unsafe and violent. Since 2012, safe access to this region has been possible as a result of peace talks between the Colombian government and the rebels. Since this time, some stunning coffees from small producers have been discovered, mainly via cooperatives.</t>
  </si>
  <si>
    <t>The word ‘Tolima’ comes from the local indigenous language and means a “river of snow or cloud”.  The region sits on the Cordillera Central, in the middle of the three mountain ranges that create microclimates well-suited to high-quality coffee production. Coffee is the leading agricultural activity in the region, followed by beans and cattle. We are excited about growing our offering from Tolima in the coming years and showcasing the potential of this burgeoning coffee-growing region.</t>
  </si>
  <si>
    <t>National Federation of Coffee Growers (FNC)</t>
  </si>
  <si>
    <t>The Federación Nacional de Cafeteros de Colombia, colloquially known as the ‘FNC’, was founded in 1927. This sizable non-government organisation provides a range of services and support to the country’s coffee producers, irrespective of their farm size or volume of production.</t>
  </si>
  <si>
    <t>The marketing department of FNC develops campaigns to encourage both the international and domestic consumption of specialty-grade Colombian coffees. Along with the Department Committee of Coffee Growers of Quindío, the FNC built and now operates a coffee theme park, including a coffee-history museum, coffee garden, traditional farmer’s house, and even a rollercoaster!</t>
  </si>
  <si>
    <t>The FNC guarantees a purchase price for any Colombian-grown coffee, aiming to provide financial security to farmers who then have the option to find private buyers in specialty markets or tender their coffee to FNC and receive a relatively stable price at any point during the year. Although this pricing is tied to the global commodities market, it is standardised and helps to relieve market pressures and provide some certainty for producers.</t>
  </si>
  <si>
    <t>The scientific arm of FNC is called Cenicafé, and it is devoted to research and development, and the sharing of their findings to producers throughout the country. For example, Cenicafé developed an ecological system for coffee processing that reduces contamination of local water sources by 90% and reduces water consumption by 95%.</t>
  </si>
  <si>
    <t>Cenicafé provides employment for more than 1,500 field workers, who are deployed to meet and consult with farmers on issues like soil management, processing techniques, variety selection, disease prevention and treatment, as well as other agricultural features of coffee production. In order to fund this work, a tax is imposed on all coffee exports regardless of an individual producer’s participation in the services, marketplace, and programs offered by FNC.</t>
  </si>
  <si>
    <t>MCM and Colombia</t>
  </si>
  <si>
    <t>Since we started working in Colombia, we have fallen in love over and over again with the flavours and regional variations of Colombian coffees. We are grateful for their versatility and availability all year round.</t>
  </si>
  <si>
    <t>We are fortunate to work with Pergamino in Colombia. Pergamino is a progressive, family-owned company, that produce some of their own coffee, and also work very closely with lots of small producers all over Colombia. Pergamino’s pioneering approach has allowed us to connect with some extremely dedicated and quality-focused smallholder producers and to start to build long term and mutually beneficial relationships with them.</t>
  </si>
  <si>
    <t>Jul-Jun</t>
  </si>
  <si>
    <t>Brazil Internal SnD (mn Bags)</t>
  </si>
  <si>
    <t>14/15</t>
  </si>
  <si>
    <t>15/16</t>
  </si>
  <si>
    <t>16/17</t>
  </si>
  <si>
    <t>17/18</t>
  </si>
  <si>
    <t>18/19</t>
  </si>
  <si>
    <t>19/20</t>
  </si>
  <si>
    <t>20/21</t>
  </si>
  <si>
    <t>21/22</t>
  </si>
  <si>
    <t>22/23</t>
  </si>
  <si>
    <t>23/24</t>
  </si>
  <si>
    <t>24/25*</t>
  </si>
  <si>
    <t>25/26*</t>
  </si>
  <si>
    <t>26/27*</t>
  </si>
  <si>
    <t>27/28</t>
  </si>
  <si>
    <t>28/29</t>
  </si>
  <si>
    <t>Exports</t>
  </si>
  <si>
    <t>Demand as % of total</t>
  </si>
  <si>
    <t>Stock Change</t>
  </si>
  <si>
    <t>Closing Stock</t>
  </si>
  <si>
    <t>Exports % of Production</t>
  </si>
  <si>
    <t>Consumption % of Production</t>
  </si>
  <si>
    <t>Stock/Use Arabica</t>
  </si>
  <si>
    <t>All Coffee Stocks Brazil</t>
  </si>
  <si>
    <t>Arabica Consumption %</t>
  </si>
  <si>
    <t>Conillon</t>
  </si>
  <si>
    <t>Green Exports</t>
  </si>
  <si>
    <t>Soluble Exports</t>
  </si>
  <si>
    <t>Low Grade Arabica Premium</t>
  </si>
  <si>
    <t>Stock/Use Conillon</t>
  </si>
  <si>
    <t>Connie Consumption %</t>
  </si>
  <si>
    <t>All Coffee Production</t>
  </si>
  <si>
    <t>Overall Consumption Brazil</t>
  </si>
  <si>
    <t>Annual % change consumption</t>
  </si>
  <si>
    <t>Overall Brazil</t>
  </si>
  <si>
    <t>AgriAcies format</t>
  </si>
  <si>
    <t>Arabica Jul-Jun</t>
  </si>
  <si>
    <t>Carry In</t>
  </si>
  <si>
    <t>Supply</t>
  </si>
  <si>
    <t>Int Use</t>
  </si>
  <si>
    <t>Int. %</t>
  </si>
  <si>
    <t>Carry Out</t>
  </si>
  <si>
    <t>STU</t>
  </si>
  <si>
    <t>Total Jul-Jun</t>
  </si>
  <si>
    <t>10/11</t>
  </si>
  <si>
    <t>11/12</t>
  </si>
  <si>
    <t>12/13</t>
  </si>
  <si>
    <t>13/14</t>
  </si>
  <si>
    <t>24/25</t>
  </si>
  <si>
    <t>25/26</t>
  </si>
  <si>
    <t>26/27</t>
  </si>
  <si>
    <t>Carry in Stocks</t>
  </si>
  <si>
    <t>Robusta Apr-Mar</t>
  </si>
  <si>
    <t>Total</t>
  </si>
  <si>
    <t>%</t>
  </si>
  <si>
    <t>JUL JUN</t>
  </si>
  <si>
    <t>APR MAR</t>
  </si>
  <si>
    <t>AgriAcies</t>
  </si>
  <si>
    <t>Exports YoY</t>
  </si>
  <si>
    <t>Zona de Mata</t>
  </si>
  <si>
    <t>SDM</t>
  </si>
  <si>
    <t>CER</t>
  </si>
  <si>
    <t>ZDM</t>
  </si>
  <si>
    <t>MOG</t>
  </si>
  <si>
    <t>WOSP</t>
  </si>
  <si>
    <t>PR</t>
  </si>
  <si>
    <t>BAA</t>
  </si>
  <si>
    <t>ESA</t>
  </si>
  <si>
    <t>Other A</t>
  </si>
  <si>
    <t>ESC</t>
  </si>
  <si>
    <t>BAC</t>
  </si>
  <si>
    <t>ZDM Con</t>
  </si>
  <si>
    <t>Other Con</t>
  </si>
  <si>
    <t>Both basis 26/27</t>
  </si>
  <si>
    <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</si>
</sst>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
    <numFmt numFmtId="166" formatCode="0.0"/>
    <numFmt numFmtId="167" formatCode="0.0_);[Red]\(0.0\)"/>
    <numFmt numFmtId="168" formatCode="&quot; &quot;&quot;$&quot;#,##0.00&quot; &quot;;&quot; &quot;&quot;$&quot;&quot;(&quot;#,##0.00&quot;)&quot;;&quot; &quot;&quot;$&quot;&quot;-&quot;00&quot; &quot;;&quot; &quot;@&quot; &quot;"/>
    <numFmt numFmtId="169" formatCode="#,##0.0_);[Red]\(#,##0.0\)"/>
    <numFmt numFmtId="170" formatCode="#,##0.0"/>
    <numFmt numFmtId="171" formatCode="_(* #,##0_);_(* \(#,##0\);_(* &quot;-&quot;??_);_(@_)"/>
    <numFmt numFmtId="172" formatCode="0.0_ ;[Red]\-0.0\ "/>
  </numFmts>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2"/>
      <color theme="1"/>
      <name val="Arial"/>
      <family val="2"/>
    </font>
    <font>
      <b/>
      <sz val="12"/>
      <color theme="1"/>
      <name val="Arial"/>
      <family val="2"/>
    </font>
    <font>
      <sz val="12"/>
      <color rgb="FF000000"/>
      <name val="Arial"/>
      <family val="2"/>
    </font>
    <font>
      <sz val="11"/>
      <color rgb="FF000000"/>
      <name val="Calibri"/>
      <family val="2"/>
    </font>
    <font>
      <sz val="11"/>
      <color rgb="FF006100"/>
      <name val="Calibri"/>
      <family val="2"/>
    </font>
    <font>
      <sz val="11"/>
      <color rgb="FF9C0006"/>
      <name val="Calibri"/>
      <family val="2"/>
    </font>
    <font>
      <sz val="11"/>
      <color rgb="FF9C5700"/>
      <name val="Calibri"/>
      <family val="2"/>
    </font>
    <font>
      <i/>
      <sz val="11"/>
      <color theme="1"/>
      <name val="Calibri"/>
      <family val="2"/>
      <scheme val="minor"/>
    </font>
    <font>
      <b/>
      <i/>
      <sz val="11"/>
      <color theme="1"/>
      <name val="Calibri"/>
      <family val="2"/>
      <scheme val="minor"/>
    </font>
    <font>
      <sz val="8"/>
      <name val="Calibri"/>
      <family val="2"/>
      <scheme val="minor"/>
    </font>
    <font>
      <b/>
      <sz val="1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theme="4"/>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59999389629810485"/>
        <bgColor indexed="64"/>
      </patternFill>
    </fill>
  </fills>
  <borders count="27">
    <border>
      <left/>
      <right/>
      <top/>
      <bottom/>
      <diagonal/>
    </border>
    <border>
      <left/>
      <right/>
      <top/>
      <bottom style="thin">
        <color auto="1"/>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16">
    <xf numFmtId="0" fontId="0" fillId="0" borderId="0"/>
    <xf numFmtId="9" fontId="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6" fillId="0" borderId="0" applyNumberFormat="0" applyBorder="0" applyProtection="0"/>
    <xf numFmtId="0" fontId="7" fillId="0" borderId="0"/>
    <xf numFmtId="9" fontId="7" fillId="0" borderId="0" applyFont="0" applyFill="0" applyBorder="0" applyAlignment="0" applyProtection="0"/>
    <xf numFmtId="0" fontId="7" fillId="0" borderId="0" applyNumberFormat="0" applyFont="0" applyBorder="0" applyProtection="0"/>
    <xf numFmtId="168" fontId="7" fillId="0" borderId="0" applyFon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xf numFmtId="0" fontId="7" fillId="0" borderId="0"/>
    <xf numFmtId="164" fontId="1" fillId="0" borderId="0" applyFont="0" applyFill="0" applyBorder="0" applyAlignment="0" applyProtection="0"/>
    <xf numFmtId="43" fontId="1" fillId="0" borderId="0" applyFont="0" applyFill="0" applyBorder="0" applyAlignment="0" applyProtection="0"/>
  </cellStyleXfs>
  <cellXfs count="178">
    <xf numFmtId="0" fontId="0" fillId="0" borderId="0" xfId="0"/>
    <xf numFmtId="0" fontId="0" fillId="2" borderId="0" xfId="0" applyFill="1"/>
    <xf numFmtId="166" fontId="0" fillId="2" borderId="0" xfId="0" applyNumberFormat="1" applyFill="1"/>
    <xf numFmtId="1" fontId="0" fillId="2" borderId="0" xfId="0" applyNumberFormat="1" applyFill="1"/>
    <xf numFmtId="0" fontId="0" fillId="2" borderId="0" xfId="0" applyFill="1" applyAlignment="1">
      <alignment horizontal="center"/>
    </xf>
    <xf numFmtId="0" fontId="0" fillId="2" borderId="9" xfId="0" applyFill="1" applyBorder="1"/>
    <xf numFmtId="0" fontId="0" fillId="2" borderId="7" xfId="0" applyFill="1" applyBorder="1" applyAlignment="1">
      <alignment horizontal="center"/>
    </xf>
    <xf numFmtId="0" fontId="0" fillId="2" borderId="6" xfId="0" applyFill="1" applyBorder="1"/>
    <xf numFmtId="9" fontId="0" fillId="2" borderId="5" xfId="4" applyFont="1" applyFill="1" applyBorder="1" applyAlignment="1">
      <alignment horizontal="center"/>
    </xf>
    <xf numFmtId="0" fontId="0" fillId="2" borderId="5" xfId="0" applyFill="1" applyBorder="1"/>
    <xf numFmtId="0" fontId="0" fillId="2" borderId="5" xfId="0" applyFill="1" applyBorder="1" applyAlignment="1">
      <alignment horizontal="center"/>
    </xf>
    <xf numFmtId="0" fontId="0" fillId="2" borderId="4" xfId="0" applyFill="1" applyBorder="1"/>
    <xf numFmtId="9" fontId="0" fillId="2" borderId="2" xfId="4" applyFont="1" applyFill="1" applyBorder="1" applyAlignment="1">
      <alignment horizontal="center"/>
    </xf>
    <xf numFmtId="0" fontId="0" fillId="2" borderId="8" xfId="0" applyFill="1" applyBorder="1"/>
    <xf numFmtId="0" fontId="0" fillId="2" borderId="7" xfId="0" applyFill="1" applyBorder="1"/>
    <xf numFmtId="0" fontId="5" fillId="2" borderId="6" xfId="0" applyFont="1" applyFill="1" applyBorder="1"/>
    <xf numFmtId="0" fontId="0" fillId="2" borderId="3" xfId="0" applyFill="1" applyBorder="1"/>
    <xf numFmtId="0" fontId="0" fillId="2" borderId="2" xfId="0" applyFill="1" applyBorder="1"/>
    <xf numFmtId="0" fontId="3" fillId="2" borderId="0" xfId="0" applyFont="1" applyFill="1"/>
    <xf numFmtId="0" fontId="0" fillId="2" borderId="11" xfId="0" applyFill="1" applyBorder="1"/>
    <xf numFmtId="9" fontId="0" fillId="2" borderId="12" xfId="4" applyFont="1" applyFill="1" applyBorder="1" applyAlignment="1">
      <alignment horizontal="center"/>
    </xf>
    <xf numFmtId="9" fontId="0" fillId="2" borderId="0" xfId="1" applyFont="1" applyFill="1" applyAlignment="1">
      <alignment horizontal="center"/>
    </xf>
    <xf numFmtId="165" fontId="0" fillId="2" borderId="0" xfId="0" applyNumberFormat="1" applyFill="1" applyAlignment="1">
      <alignment horizontal="center"/>
    </xf>
    <xf numFmtId="166" fontId="0" fillId="2" borderId="0" xfId="0" applyNumberFormat="1" applyFill="1" applyAlignment="1">
      <alignment horizontal="center"/>
    </xf>
    <xf numFmtId="9" fontId="0" fillId="2" borderId="11" xfId="1" applyFont="1" applyFill="1" applyBorder="1" applyAlignment="1">
      <alignment horizontal="center"/>
    </xf>
    <xf numFmtId="165" fontId="0" fillId="2" borderId="1" xfId="0" applyNumberFormat="1" applyFill="1" applyBorder="1" applyAlignment="1">
      <alignment horizontal="center"/>
    </xf>
    <xf numFmtId="166" fontId="0" fillId="2" borderId="1" xfId="0" applyNumberFormat="1" applyFill="1" applyBorder="1" applyAlignment="1">
      <alignment horizontal="center"/>
    </xf>
    <xf numFmtId="0" fontId="0" fillId="2" borderId="1" xfId="0" applyFill="1" applyBorder="1" applyAlignment="1">
      <alignment horizontal="center"/>
    </xf>
    <xf numFmtId="0" fontId="0" fillId="0" borderId="0" xfId="0" applyAlignment="1">
      <alignment horizontal="center"/>
    </xf>
    <xf numFmtId="166" fontId="0" fillId="0" borderId="0" xfId="0" applyNumberFormat="1" applyAlignment="1">
      <alignment horizontal="center"/>
    </xf>
    <xf numFmtId="165" fontId="0" fillId="2" borderId="0" xfId="1" applyNumberFormat="1" applyFont="1" applyFill="1" applyAlignment="1">
      <alignment horizontal="center"/>
    </xf>
    <xf numFmtId="0" fontId="0" fillId="2" borderId="0" xfId="0" applyFill="1" applyAlignment="1">
      <alignment horizontal="left"/>
    </xf>
    <xf numFmtId="0" fontId="3" fillId="2" borderId="0" xfId="0" applyFont="1" applyFill="1" applyAlignment="1">
      <alignment horizontal="center"/>
    </xf>
    <xf numFmtId="0" fontId="2" fillId="7" borderId="0" xfId="0" applyFont="1" applyFill="1" applyAlignment="1">
      <alignment horizontal="center"/>
    </xf>
    <xf numFmtId="9" fontId="0" fillId="8" borderId="0" xfId="0" applyNumberFormat="1" applyFill="1" applyAlignment="1">
      <alignment horizontal="center"/>
    </xf>
    <xf numFmtId="0" fontId="3" fillId="0" borderId="0" xfId="0" applyFont="1" applyAlignment="1">
      <alignment horizontal="center"/>
    </xf>
    <xf numFmtId="9" fontId="0" fillId="0" borderId="0" xfId="1" applyFont="1" applyAlignment="1">
      <alignment horizontal="center"/>
    </xf>
    <xf numFmtId="0" fontId="0" fillId="8" borderId="0" xfId="0" applyFill="1" applyAlignment="1">
      <alignment horizontal="center"/>
    </xf>
    <xf numFmtId="167" fontId="0" fillId="11" borderId="1" xfId="0" applyNumberFormat="1" applyFill="1" applyBorder="1" applyAlignment="1">
      <alignment horizontal="center"/>
    </xf>
    <xf numFmtId="9" fontId="0" fillId="0" borderId="0" xfId="0" applyNumberFormat="1" applyAlignment="1">
      <alignment horizontal="center"/>
    </xf>
    <xf numFmtId="9" fontId="0" fillId="12" borderId="0" xfId="0" applyNumberFormat="1" applyFill="1" applyAlignment="1">
      <alignment horizontal="center"/>
    </xf>
    <xf numFmtId="1" fontId="0" fillId="0" borderId="0" xfId="0" applyNumberFormat="1" applyAlignment="1">
      <alignment horizontal="center"/>
    </xf>
    <xf numFmtId="0" fontId="0" fillId="3" borderId="0" xfId="0" applyFill="1"/>
    <xf numFmtId="1" fontId="0" fillId="3" borderId="0" xfId="0" applyNumberFormat="1" applyFill="1" applyAlignment="1">
      <alignment horizontal="center"/>
    </xf>
    <xf numFmtId="9" fontId="0" fillId="3" borderId="0" xfId="1" applyFont="1" applyFill="1" applyAlignment="1">
      <alignment horizontal="center"/>
    </xf>
    <xf numFmtId="0" fontId="3" fillId="9" borderId="0" xfId="0" applyFont="1" applyFill="1" applyAlignment="1">
      <alignment horizontal="center"/>
    </xf>
    <xf numFmtId="0" fontId="3" fillId="10" borderId="0" xfId="0" applyFont="1" applyFill="1" applyAlignment="1">
      <alignment horizontal="center"/>
    </xf>
    <xf numFmtId="167" fontId="0" fillId="0" borderId="0" xfId="0" applyNumberFormat="1" applyAlignment="1">
      <alignment horizontal="center"/>
    </xf>
    <xf numFmtId="167" fontId="0" fillId="2" borderId="0" xfId="0" applyNumberFormat="1" applyFill="1" applyAlignment="1">
      <alignment horizontal="center"/>
    </xf>
    <xf numFmtId="0" fontId="2" fillId="13" borderId="0" xfId="0" applyFont="1" applyFill="1" applyAlignment="1">
      <alignment horizontal="center"/>
    </xf>
    <xf numFmtId="9" fontId="0" fillId="0" borderId="0" xfId="1" applyFont="1" applyFill="1" applyBorder="1" applyAlignment="1">
      <alignment horizontal="center"/>
    </xf>
    <xf numFmtId="9" fontId="0" fillId="0" borderId="0" xfId="1" applyFont="1" applyFill="1" applyAlignment="1">
      <alignment horizontal="center"/>
    </xf>
    <xf numFmtId="37" fontId="0" fillId="0" borderId="0" xfId="0" applyNumberFormat="1" applyAlignment="1">
      <alignment horizontal="center"/>
    </xf>
    <xf numFmtId="0" fontId="0" fillId="9" borderId="13" xfId="0" applyFill="1" applyBorder="1" applyAlignment="1">
      <alignment horizontal="center"/>
    </xf>
    <xf numFmtId="0" fontId="0" fillId="8" borderId="13" xfId="0" applyFill="1" applyBorder="1" applyAlignment="1">
      <alignment horizontal="center"/>
    </xf>
    <xf numFmtId="169" fontId="3" fillId="2" borderId="13" xfId="0" applyNumberFormat="1" applyFont="1" applyFill="1" applyBorder="1" applyAlignment="1">
      <alignment horizontal="center"/>
    </xf>
    <xf numFmtId="166" fontId="3" fillId="2" borderId="0" xfId="0" applyNumberFormat="1" applyFont="1" applyFill="1" applyAlignment="1">
      <alignment horizontal="center"/>
    </xf>
    <xf numFmtId="170" fontId="0" fillId="2" borderId="0" xfId="14" applyNumberFormat="1" applyFont="1" applyFill="1" applyBorder="1" applyAlignment="1">
      <alignment horizontal="center"/>
    </xf>
    <xf numFmtId="170" fontId="0" fillId="2" borderId="5" xfId="14" applyNumberFormat="1" applyFont="1" applyFill="1" applyBorder="1" applyAlignment="1">
      <alignment horizontal="center"/>
    </xf>
    <xf numFmtId="170" fontId="3" fillId="2" borderId="0" xfId="14" applyNumberFormat="1" applyFont="1" applyFill="1" applyBorder="1" applyAlignment="1">
      <alignment horizontal="center"/>
    </xf>
    <xf numFmtId="170" fontId="3" fillId="2" borderId="5" xfId="14" applyNumberFormat="1" applyFont="1" applyFill="1" applyBorder="1" applyAlignment="1">
      <alignment horizontal="center"/>
    </xf>
    <xf numFmtId="170" fontId="3" fillId="2" borderId="5" xfId="0" applyNumberFormat="1" applyFont="1" applyFill="1" applyBorder="1" applyAlignment="1">
      <alignment horizontal="center"/>
    </xf>
    <xf numFmtId="169" fontId="0" fillId="2" borderId="5" xfId="0" applyNumberFormat="1" applyFill="1" applyBorder="1" applyAlignment="1">
      <alignment horizontal="center"/>
    </xf>
    <xf numFmtId="9" fontId="0" fillId="2" borderId="3" xfId="1" applyFont="1" applyFill="1" applyBorder="1" applyAlignment="1">
      <alignment horizontal="center"/>
    </xf>
    <xf numFmtId="9" fontId="0" fillId="2" borderId="2" xfId="1" applyFont="1" applyFill="1" applyBorder="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9" fontId="11" fillId="2" borderId="0" xfId="1" applyFont="1" applyFill="1" applyAlignment="1">
      <alignment horizontal="center"/>
    </xf>
    <xf numFmtId="169" fontId="0" fillId="2" borderId="0" xfId="0" applyNumberFormat="1" applyFill="1" applyAlignment="1">
      <alignment horizontal="center"/>
    </xf>
    <xf numFmtId="170" fontId="0" fillId="2" borderId="8" xfId="14" applyNumberFormat="1" applyFont="1" applyFill="1" applyBorder="1" applyAlignment="1">
      <alignment horizontal="center"/>
    </xf>
    <xf numFmtId="9" fontId="1" fillId="2" borderId="0" xfId="1" applyFont="1" applyFill="1" applyAlignment="1">
      <alignment horizontal="center"/>
    </xf>
    <xf numFmtId="165" fontId="1" fillId="2" borderId="0" xfId="1" applyNumberFormat="1" applyFont="1" applyFill="1" applyAlignment="1">
      <alignment horizontal="center"/>
    </xf>
    <xf numFmtId="9" fontId="0" fillId="2" borderId="0" xfId="0" applyNumberFormat="1" applyFill="1" applyAlignment="1">
      <alignment horizontal="center"/>
    </xf>
    <xf numFmtId="170" fontId="11" fillId="2" borderId="8" xfId="14" applyNumberFormat="1" applyFont="1" applyFill="1" applyBorder="1" applyAlignment="1">
      <alignment horizontal="center"/>
    </xf>
    <xf numFmtId="1" fontId="0" fillId="2" borderId="0" xfId="0" applyNumberFormat="1" applyFill="1" applyAlignment="1">
      <alignment horizontal="center"/>
    </xf>
    <xf numFmtId="16" fontId="3" fillId="2" borderId="0" xfId="0" applyNumberFormat="1" applyFont="1" applyFill="1" applyAlignment="1">
      <alignment horizontal="center"/>
    </xf>
    <xf numFmtId="9" fontId="0" fillId="2" borderId="0" xfId="1" applyFont="1" applyFill="1" applyBorder="1" applyAlignment="1">
      <alignment horizontal="center"/>
    </xf>
    <xf numFmtId="37" fontId="0" fillId="2" borderId="0" xfId="0" applyNumberFormat="1" applyFill="1" applyAlignment="1">
      <alignment horizontal="center"/>
    </xf>
    <xf numFmtId="0" fontId="0" fillId="2" borderId="9" xfId="0" applyFill="1" applyBorder="1" applyAlignment="1">
      <alignment horizontal="center"/>
    </xf>
    <xf numFmtId="0" fontId="0" fillId="2" borderId="6" xfId="0" applyFill="1" applyBorder="1" applyAlignment="1">
      <alignment horizontal="center"/>
    </xf>
    <xf numFmtId="0" fontId="3" fillId="2" borderId="6" xfId="0" applyFont="1" applyFill="1" applyBorder="1" applyAlignment="1">
      <alignment horizontal="center"/>
    </xf>
    <xf numFmtId="0" fontId="0" fillId="2" borderId="4" xfId="0" applyFill="1" applyBorder="1" applyAlignment="1">
      <alignment horizontal="center"/>
    </xf>
    <xf numFmtId="165" fontId="1" fillId="2" borderId="0" xfId="1" applyNumberFormat="1" applyFont="1" applyFill="1" applyBorder="1" applyAlignment="1">
      <alignment horizontal="center"/>
    </xf>
    <xf numFmtId="165" fontId="1" fillId="2" borderId="5" xfId="1" applyNumberFormat="1" applyFont="1" applyFill="1" applyBorder="1" applyAlignment="1">
      <alignment horizontal="center"/>
    </xf>
    <xf numFmtId="170" fontId="1" fillId="2" borderId="0" xfId="14" applyNumberFormat="1" applyFont="1" applyFill="1" applyBorder="1" applyAlignment="1">
      <alignment horizontal="center"/>
    </xf>
    <xf numFmtId="170" fontId="1" fillId="2" borderId="5" xfId="14" applyNumberFormat="1" applyFont="1" applyFill="1" applyBorder="1" applyAlignment="1">
      <alignment horizontal="center"/>
    </xf>
    <xf numFmtId="0" fontId="14" fillId="15" borderId="0" xfId="0" applyFont="1" applyFill="1" applyAlignment="1">
      <alignment horizontal="center"/>
    </xf>
    <xf numFmtId="0" fontId="3" fillId="14" borderId="6" xfId="0" applyFont="1" applyFill="1" applyBorder="1" applyAlignment="1">
      <alignment horizontal="center"/>
    </xf>
    <xf numFmtId="169" fontId="3" fillId="14" borderId="5" xfId="0" applyNumberFormat="1" applyFont="1" applyFill="1" applyBorder="1" applyAlignment="1">
      <alignment horizontal="center"/>
    </xf>
    <xf numFmtId="0" fontId="3" fillId="8" borderId="0" xfId="0" applyFont="1" applyFill="1" applyAlignment="1">
      <alignment horizontal="center"/>
    </xf>
    <xf numFmtId="0" fontId="0" fillId="9" borderId="16" xfId="0" applyFill="1" applyBorder="1" applyAlignment="1">
      <alignment horizontal="center"/>
    </xf>
    <xf numFmtId="0" fontId="0" fillId="8" borderId="17" xfId="0" applyFill="1" applyBorder="1" applyAlignment="1">
      <alignment horizontal="center"/>
    </xf>
    <xf numFmtId="170" fontId="3" fillId="2" borderId="23" xfId="0" applyNumberFormat="1" applyFont="1" applyFill="1" applyBorder="1" applyAlignment="1">
      <alignment horizontal="center"/>
    </xf>
    <xf numFmtId="170" fontId="3" fillId="2" borderId="26" xfId="0" applyNumberFormat="1" applyFont="1" applyFill="1" applyBorder="1" applyAlignment="1">
      <alignment horizontal="center"/>
    </xf>
    <xf numFmtId="0" fontId="11" fillId="8" borderId="0" xfId="0" applyFont="1" applyFill="1" applyAlignment="1">
      <alignment horizontal="center"/>
    </xf>
    <xf numFmtId="9" fontId="0" fillId="2" borderId="5" xfId="1" applyFont="1" applyFill="1" applyBorder="1" applyAlignment="1">
      <alignment horizontal="center"/>
    </xf>
    <xf numFmtId="0" fontId="2" fillId="13" borderId="6" xfId="0" applyFont="1" applyFill="1" applyBorder="1" applyAlignment="1">
      <alignment horizontal="center"/>
    </xf>
    <xf numFmtId="170" fontId="3" fillId="2" borderId="25" xfId="0" applyNumberFormat="1" applyFont="1" applyFill="1" applyBorder="1" applyAlignment="1">
      <alignment horizontal="center"/>
    </xf>
    <xf numFmtId="166" fontId="0" fillId="2" borderId="0" xfId="0" applyNumberFormat="1" applyFill="1" applyAlignment="1">
      <alignment horizontal="left"/>
    </xf>
    <xf numFmtId="170" fontId="11" fillId="2" borderId="7" xfId="14" applyNumberFormat="1" applyFont="1" applyFill="1" applyBorder="1" applyAlignment="1">
      <alignment horizontal="center"/>
    </xf>
    <xf numFmtId="169" fontId="3" fillId="14" borderId="18" xfId="0" applyNumberFormat="1" applyFont="1" applyFill="1" applyBorder="1" applyAlignment="1">
      <alignment horizontal="center"/>
    </xf>
    <xf numFmtId="169" fontId="3" fillId="14" borderId="19" xfId="0" applyNumberFormat="1" applyFont="1" applyFill="1" applyBorder="1" applyAlignment="1">
      <alignment horizontal="center"/>
    </xf>
    <xf numFmtId="169" fontId="3" fillId="14" borderId="25" xfId="0" applyNumberFormat="1" applyFont="1" applyFill="1" applyBorder="1" applyAlignment="1">
      <alignment horizontal="center"/>
    </xf>
    <xf numFmtId="170" fontId="0" fillId="2" borderId="9" xfId="14" applyNumberFormat="1" applyFont="1" applyFill="1" applyBorder="1" applyAlignment="1">
      <alignment horizontal="center"/>
    </xf>
    <xf numFmtId="170" fontId="0" fillId="2" borderId="6" xfId="14" applyNumberFormat="1" applyFont="1" applyFill="1" applyBorder="1" applyAlignment="1">
      <alignment horizontal="center"/>
    </xf>
    <xf numFmtId="170" fontId="3" fillId="2" borderId="6" xfId="14" applyNumberFormat="1" applyFont="1" applyFill="1" applyBorder="1" applyAlignment="1">
      <alignment horizontal="center"/>
    </xf>
    <xf numFmtId="170" fontId="3" fillId="2" borderId="6" xfId="0" applyNumberFormat="1" applyFont="1" applyFill="1" applyBorder="1" applyAlignment="1">
      <alignment horizontal="center"/>
    </xf>
    <xf numFmtId="3" fontId="0" fillId="2" borderId="6" xfId="0" applyNumberFormat="1" applyFill="1" applyBorder="1" applyAlignment="1">
      <alignment horizontal="center"/>
    </xf>
    <xf numFmtId="169" fontId="3" fillId="14" borderId="6" xfId="0" applyNumberFormat="1" applyFont="1" applyFill="1" applyBorder="1" applyAlignment="1">
      <alignment horizontal="center"/>
    </xf>
    <xf numFmtId="169" fontId="0" fillId="2" borderId="6" xfId="0" applyNumberFormat="1" applyFill="1" applyBorder="1" applyAlignment="1">
      <alignment horizontal="center"/>
    </xf>
    <xf numFmtId="9" fontId="0" fillId="2" borderId="6" xfId="1" applyFont="1" applyFill="1" applyBorder="1" applyAlignment="1">
      <alignment horizontal="center"/>
    </xf>
    <xf numFmtId="9" fontId="0" fillId="2" borderId="4" xfId="1" applyFont="1" applyFill="1" applyBorder="1" applyAlignment="1">
      <alignment horizontal="center"/>
    </xf>
    <xf numFmtId="0" fontId="0" fillId="16" borderId="17" xfId="0" applyFill="1" applyBorder="1" applyAlignment="1">
      <alignment horizontal="center"/>
    </xf>
    <xf numFmtId="0" fontId="0" fillId="16" borderId="16" xfId="0" applyFill="1" applyBorder="1" applyAlignment="1">
      <alignment horizontal="center"/>
    </xf>
    <xf numFmtId="0" fontId="0" fillId="16" borderId="24" xfId="0" applyFill="1" applyBorder="1" applyAlignment="1">
      <alignment horizontal="center"/>
    </xf>
    <xf numFmtId="0" fontId="0" fillId="3" borderId="6" xfId="0" applyFill="1" applyBorder="1" applyAlignment="1">
      <alignment horizontal="center"/>
    </xf>
    <xf numFmtId="170" fontId="0" fillId="3" borderId="6" xfId="14" applyNumberFormat="1" applyFont="1" applyFill="1" applyBorder="1" applyAlignment="1">
      <alignment horizontal="center"/>
    </xf>
    <xf numFmtId="170" fontId="0" fillId="3" borderId="0" xfId="14" applyNumberFormat="1" applyFont="1" applyFill="1" applyBorder="1" applyAlignment="1">
      <alignment horizontal="center"/>
    </xf>
    <xf numFmtId="170" fontId="0" fillId="3" borderId="5" xfId="14" applyNumberFormat="1" applyFont="1" applyFill="1" applyBorder="1" applyAlignment="1">
      <alignment horizontal="center"/>
    </xf>
    <xf numFmtId="170" fontId="1" fillId="3" borderId="0" xfId="14" applyNumberFormat="1" applyFont="1" applyFill="1" applyBorder="1" applyAlignment="1">
      <alignment horizontal="center"/>
    </xf>
    <xf numFmtId="170" fontId="1" fillId="3" borderId="5" xfId="14" applyNumberFormat="1" applyFont="1" applyFill="1" applyBorder="1" applyAlignment="1">
      <alignment horizontal="center"/>
    </xf>
    <xf numFmtId="171" fontId="0" fillId="2" borderId="0" xfId="14" applyNumberFormat="1" applyFont="1" applyFill="1"/>
    <xf numFmtId="170" fontId="0" fillId="2" borderId="0" xfId="0" applyNumberFormat="1" applyFill="1" applyAlignment="1">
      <alignment horizontal="center"/>
    </xf>
    <xf numFmtId="172" fontId="3" fillId="2" borderId="0" xfId="0" applyNumberFormat="1" applyFont="1" applyFill="1" applyAlignment="1">
      <alignment horizontal="center"/>
    </xf>
    <xf numFmtId="167" fontId="0" fillId="11" borderId="0" xfId="0" applyNumberFormat="1" applyFill="1" applyAlignment="1">
      <alignment horizontal="center"/>
    </xf>
    <xf numFmtId="22" fontId="0" fillId="0" borderId="0" xfId="0" applyNumberFormat="1"/>
    <xf numFmtId="0" fontId="0" fillId="9" borderId="9" xfId="0" applyFill="1" applyBorder="1" applyAlignment="1">
      <alignment horizontal="center"/>
    </xf>
    <xf numFmtId="0" fontId="0" fillId="8" borderId="8" xfId="0" applyFill="1" applyBorder="1" applyAlignment="1">
      <alignment horizontal="center"/>
    </xf>
    <xf numFmtId="0" fontId="0" fillId="9" borderId="8" xfId="0" applyFill="1" applyBorder="1" applyAlignment="1">
      <alignment horizontal="center"/>
    </xf>
    <xf numFmtId="0" fontId="0" fillId="16" borderId="8" xfId="0" applyFill="1" applyBorder="1" applyAlignment="1">
      <alignment horizontal="center"/>
    </xf>
    <xf numFmtId="0" fontId="0" fillId="16" borderId="7" xfId="0" applyFill="1" applyBorder="1" applyAlignment="1">
      <alignment horizontal="center"/>
    </xf>
    <xf numFmtId="170" fontId="3" fillId="2" borderId="0" xfId="0" applyNumberFormat="1" applyFont="1" applyFill="1" applyAlignment="1">
      <alignment horizontal="center"/>
    </xf>
    <xf numFmtId="169" fontId="3" fillId="14" borderId="0" xfId="0" applyNumberFormat="1" applyFont="1" applyFill="1" applyAlignment="1">
      <alignment horizontal="center"/>
    </xf>
    <xf numFmtId="165" fontId="0" fillId="2" borderId="4" xfId="1" applyNumberFormat="1" applyFont="1" applyFill="1" applyBorder="1" applyAlignment="1">
      <alignment horizontal="center"/>
    </xf>
    <xf numFmtId="165" fontId="0" fillId="2" borderId="3" xfId="1" applyNumberFormat="1" applyFont="1" applyFill="1" applyBorder="1" applyAlignment="1">
      <alignment horizontal="center"/>
    </xf>
    <xf numFmtId="165" fontId="0" fillId="2" borderId="2" xfId="1" applyNumberFormat="1" applyFont="1" applyFill="1" applyBorder="1" applyAlignment="1">
      <alignment horizontal="center"/>
    </xf>
    <xf numFmtId="166" fontId="11" fillId="2" borderId="0" xfId="0" applyNumberFormat="1" applyFont="1" applyFill="1" applyAlignment="1">
      <alignment horizontal="center"/>
    </xf>
    <xf numFmtId="0" fontId="3" fillId="2" borderId="0" xfId="0" quotePrefix="1" applyFont="1" applyFill="1" applyAlignment="1">
      <alignment horizontal="center"/>
    </xf>
    <xf numFmtId="16" fontId="3" fillId="2" borderId="0" xfId="0" quotePrefix="1" applyNumberFormat="1" applyFont="1" applyFill="1" applyAlignment="1">
      <alignment horizontal="center"/>
    </xf>
    <xf numFmtId="17" fontId="3" fillId="2" borderId="0" xfId="0" quotePrefix="1" applyNumberFormat="1" applyFont="1" applyFill="1" applyAlignment="1">
      <alignment horizontal="center"/>
    </xf>
    <xf numFmtId="0" fontId="2" fillId="7" borderId="0" xfId="0" quotePrefix="1" applyFont="1" applyFill="1" applyAlignment="1">
      <alignment horizontal="center"/>
    </xf>
    <xf numFmtId="0" fontId="3" fillId="2" borderId="9" xfId="0" applyFont="1" applyFill="1" applyBorder="1"/>
    <xf numFmtId="0" fontId="3" fillId="2" borderId="7" xfId="0" applyFont="1" applyFill="1" applyBorder="1" applyAlignment="1">
      <alignment horizontal="center"/>
    </xf>
    <xf numFmtId="0" fontId="3" fillId="2" borderId="6" xfId="0" applyFont="1" applyFill="1" applyBorder="1"/>
    <xf numFmtId="0" fontId="3" fillId="2" borderId="5" xfId="0" applyFont="1" applyFill="1" applyBorder="1" applyAlignment="1">
      <alignment horizontal="center"/>
    </xf>
    <xf numFmtId="171" fontId="0" fillId="2" borderId="1" xfId="14" applyNumberFormat="1" applyFont="1" applyFill="1" applyBorder="1" applyAlignment="1">
      <alignment horizontal="center"/>
    </xf>
    <xf numFmtId="171" fontId="0" fillId="2" borderId="0" xfId="14" applyNumberFormat="1" applyFont="1" applyFill="1" applyBorder="1" applyAlignment="1">
      <alignment horizontal="center"/>
    </xf>
    <xf numFmtId="165" fontId="0" fillId="2" borderId="5" xfId="1" applyNumberFormat="1" applyFont="1" applyFill="1" applyBorder="1" applyAlignment="1">
      <alignment horizontal="center"/>
    </xf>
    <xf numFmtId="0" fontId="0" fillId="2" borderId="11" xfId="0" applyFill="1" applyBorder="1" applyAlignment="1">
      <alignment horizontal="center"/>
    </xf>
    <xf numFmtId="165" fontId="0" fillId="2" borderId="12" xfId="1" applyNumberFormat="1" applyFont="1" applyFill="1" applyBorder="1" applyAlignment="1">
      <alignment horizontal="center"/>
    </xf>
    <xf numFmtId="0" fontId="3" fillId="2" borderId="4" xfId="0" applyFont="1" applyFill="1" applyBorder="1" applyAlignment="1">
      <alignment horizontal="center"/>
    </xf>
    <xf numFmtId="171" fontId="3" fillId="2" borderId="3" xfId="14" applyNumberFormat="1" applyFont="1" applyFill="1" applyBorder="1" applyAlignment="1">
      <alignment horizontal="center"/>
    </xf>
    <xf numFmtId="165" fontId="3" fillId="2" borderId="2" xfId="1" applyNumberFormat="1" applyFont="1" applyFill="1" applyBorder="1" applyAlignment="1">
      <alignment horizontal="center"/>
    </xf>
    <xf numFmtId="169" fontId="0" fillId="2" borderId="18" xfId="0" applyNumberFormat="1" applyFill="1" applyBorder="1" applyAlignment="1">
      <alignment horizontal="center"/>
    </xf>
    <xf numFmtId="0" fontId="0" fillId="2" borderId="19" xfId="0" applyFill="1" applyBorder="1" applyAlignment="1">
      <alignment horizontal="center"/>
    </xf>
    <xf numFmtId="0" fontId="2" fillId="13" borderId="0" xfId="0" applyFont="1" applyFill="1" applyAlignment="1">
      <alignment horizontal="center"/>
    </xf>
    <xf numFmtId="0" fontId="0" fillId="2" borderId="1" xfId="0" applyFill="1" applyBorder="1" applyAlignment="1">
      <alignment horizontal="center"/>
    </xf>
    <xf numFmtId="169" fontId="0" fillId="2" borderId="14" xfId="0" quotePrefix="1" applyNumberFormat="1" applyFill="1" applyBorder="1" applyAlignment="1">
      <alignment horizontal="center"/>
    </xf>
    <xf numFmtId="0" fontId="0" fillId="2" borderId="15" xfId="0" applyFill="1" applyBorder="1" applyAlignment="1">
      <alignment horizontal="center"/>
    </xf>
    <xf numFmtId="169" fontId="0" fillId="2" borderId="16" xfId="0" applyNumberFormat="1" applyFill="1" applyBorder="1" applyAlignment="1">
      <alignment horizontal="center"/>
    </xf>
    <xf numFmtId="0" fontId="0" fillId="2" borderId="10" xfId="0" applyFill="1" applyBorder="1" applyAlignment="1">
      <alignment horizontal="center"/>
    </xf>
    <xf numFmtId="0" fontId="0" fillId="2" borderId="17" xfId="0" applyFill="1" applyBorder="1" applyAlignment="1">
      <alignment horizontal="center"/>
    </xf>
    <xf numFmtId="169" fontId="0" fillId="2" borderId="13" xfId="0" applyNumberFormat="1" applyFill="1" applyBorder="1" applyAlignment="1">
      <alignment horizontal="center"/>
    </xf>
    <xf numFmtId="0" fontId="0" fillId="2" borderId="13" xfId="0" applyFill="1" applyBorder="1" applyAlignment="1">
      <alignment horizontal="center"/>
    </xf>
    <xf numFmtId="169" fontId="0" fillId="2" borderId="13" xfId="0" quotePrefix="1" applyNumberFormat="1" applyFill="1" applyBorder="1" applyAlignment="1">
      <alignment horizontal="center"/>
    </xf>
    <xf numFmtId="0" fontId="3" fillId="2" borderId="3" xfId="0" applyFont="1" applyFill="1" applyBorder="1" applyAlignment="1">
      <alignment horizontal="center"/>
    </xf>
    <xf numFmtId="0" fontId="3" fillId="2" borderId="2" xfId="0" applyFont="1" applyFill="1" applyBorder="1" applyAlignment="1">
      <alignment horizontal="center"/>
    </xf>
    <xf numFmtId="0" fontId="3" fillId="2" borderId="20" xfId="0" applyFont="1" applyFill="1" applyBorder="1" applyAlignment="1">
      <alignment horizontal="center"/>
    </xf>
    <xf numFmtId="0" fontId="3" fillId="2" borderId="22" xfId="0" applyFont="1" applyFill="1" applyBorder="1" applyAlignment="1">
      <alignment horizontal="center"/>
    </xf>
    <xf numFmtId="0" fontId="3" fillId="2" borderId="21" xfId="0" applyFont="1" applyFill="1" applyBorder="1" applyAlignment="1">
      <alignment horizontal="center"/>
    </xf>
    <xf numFmtId="169" fontId="0" fillId="2" borderId="17" xfId="0" applyNumberFormat="1" applyFill="1" applyBorder="1" applyAlignment="1">
      <alignment horizontal="center"/>
    </xf>
    <xf numFmtId="0" fontId="3" fillId="0" borderId="0" xfId="0" applyFont="1" applyAlignment="1">
      <alignment horizontal="center"/>
    </xf>
    <xf numFmtId="0" fontId="0" fillId="2" borderId="14" xfId="0" applyFill="1" applyBorder="1" applyAlignment="1">
      <alignment horizontal="center"/>
    </xf>
    <xf numFmtId="0" fontId="3" fillId="2" borderId="0" xfId="0" applyFont="1" applyFill="1" applyAlignment="1">
      <alignment horizontal="center"/>
    </xf>
    <xf numFmtId="0" fontId="3" fillId="2" borderId="9" xfId="0" applyFont="1" applyFill="1" applyBorder="1" applyAlignment="1">
      <alignment horizontal="center"/>
    </xf>
    <xf numFmtId="0" fontId="3" fillId="2" borderId="8" xfId="0" applyFont="1" applyFill="1" applyBorder="1" applyAlignment="1">
      <alignment horizontal="center"/>
    </xf>
    <xf numFmtId="0" fontId="3" fillId="2" borderId="7" xfId="0" applyFont="1" applyFill="1" applyBorder="1" applyAlignment="1">
      <alignment horizontal="center"/>
    </xf>
    <xf numFmtId="0" fontId="0" fillId="2" borderId="22" xfId="0" applyFill="1" applyBorder="1" applyAlignment="1">
      <alignment horizontal="center"/>
    </xf>
  </cellXfs>
  <cellStyles count="16">
    <cellStyle name="Bad 2" xfId="11" xr:uid="{DFDD98B1-4C64-4C96-AF8A-261B3EA8212C}"/>
    <cellStyle name="Comma" xfId="14" builtinId="3"/>
    <cellStyle name="Comma 2" xfId="3" xr:uid="{CCD5C140-7105-4791-873E-63AE3976E839}"/>
    <cellStyle name="Comma 3" xfId="15" xr:uid="{424ADFEA-128A-487C-93E7-E6A7F2DC820E}"/>
    <cellStyle name="Currency 2" xfId="9" xr:uid="{F1FA0790-47EE-4657-B91C-82A59FE48692}"/>
    <cellStyle name="Good 2" xfId="10" xr:uid="{84A507DC-8DE4-4B14-AC0C-625211536A03}"/>
    <cellStyle name="Neutral 2" xfId="12" xr:uid="{B4B4BAA0-2F72-4DCF-ABE4-1C1F5EBFFD87}"/>
    <cellStyle name="Normal" xfId="0" builtinId="0"/>
    <cellStyle name="Normal 2" xfId="2" xr:uid="{587752B6-EF83-4746-B962-B4AA121E485F}"/>
    <cellStyle name="Normal 2 2" xfId="8" xr:uid="{F564D017-EB54-455A-8D9A-B280912A57AF}"/>
    <cellStyle name="Normal 3" xfId="5" xr:uid="{C8954355-76BA-44ED-943B-8B5CAC82FB33}"/>
    <cellStyle name="Normal 3 2" xfId="13" xr:uid="{A16B7A7C-1BAB-434A-ADFE-4E13E15B4DF7}"/>
    <cellStyle name="Percent" xfId="1" builtinId="5"/>
    <cellStyle name="Percent 2" xfId="4" xr:uid="{325F27BF-C09E-40DD-AFC8-C9C974F90AD3}"/>
    <cellStyle name="Percent 3" xfId="7" xr:uid="{F3A918EF-3459-4177-8577-5B6FB886A662}"/>
    <cellStyle name="Standaard 2" xfId="6" xr:uid="{9719BB24-4D5D-4C31-81FA-A932EEA349E2}"/>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Arabica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rgbClr val="FF0000"/>
            </a:solidFill>
            <a:ln>
              <a:noFill/>
            </a:ln>
            <a:effectLst/>
          </c:spPr>
          <c:invertIfNegative val="0"/>
          <c:dPt>
            <c:idx val="2"/>
            <c:invertIfNegative val="0"/>
            <c:bubble3D val="0"/>
            <c:spPr>
              <a:solidFill>
                <a:srgbClr val="92D050"/>
              </a:solidFill>
              <a:ln>
                <a:noFill/>
              </a:ln>
              <a:effectLst/>
            </c:spPr>
            <c:extLst>
              <c:ext xmlns:c16="http://schemas.microsoft.com/office/drawing/2014/chart" uri="{C3380CC4-5D6E-409C-BE32-E72D297353CC}">
                <c16:uniqueId val="{00000004-7806-4BAC-9508-42462702B1A5}"/>
              </c:ext>
            </c:extLst>
          </c:dPt>
          <c:dPt>
            <c:idx val="4"/>
            <c:invertIfNegative val="0"/>
            <c:bubble3D val="0"/>
            <c:spPr>
              <a:solidFill>
                <a:srgbClr val="92D050"/>
              </a:solidFill>
              <a:ln>
                <a:noFill/>
              </a:ln>
              <a:effectLst/>
            </c:spPr>
          </c:dPt>
          <c:dPt>
            <c:idx val="7"/>
            <c:invertIfNegative val="0"/>
            <c:bubble3D val="0"/>
            <c:spPr>
              <a:solidFill>
                <a:srgbClr val="92D050"/>
              </a:solidFill>
              <a:ln>
                <a:solidFill>
                  <a:srgbClr val="92D050"/>
                </a:solidFill>
              </a:ln>
              <a:effectLst/>
            </c:spPr>
            <c:extLst>
              <c:ext xmlns:c16="http://schemas.microsoft.com/office/drawing/2014/chart" uri="{C3380CC4-5D6E-409C-BE32-E72D297353CC}">
                <c16:uniqueId val="{00000006-E1AB-4F7A-86EF-4A1AA470AEE9}"/>
              </c:ext>
            </c:extLst>
          </c:dPt>
          <c:dPt>
            <c:idx val="8"/>
            <c:invertIfNegative val="0"/>
            <c:bubble3D val="0"/>
            <c:spPr>
              <a:solidFill>
                <a:srgbClr val="FF0000"/>
              </a:solidFill>
              <a:ln>
                <a:solidFill>
                  <a:srgbClr val="FF0000"/>
                </a:solidFill>
              </a:ln>
              <a:effectLst/>
            </c:spPr>
            <c:extLst>
              <c:ext xmlns:c16="http://schemas.microsoft.com/office/drawing/2014/chart" uri="{C3380CC4-5D6E-409C-BE32-E72D297353CC}">
                <c16:uniqueId val="{00000007-E1AB-4F7A-86EF-4A1AA470AEE9}"/>
              </c:ext>
            </c:extLst>
          </c:dPt>
          <c:dPt>
            <c:idx val="9"/>
            <c:invertIfNegative val="0"/>
            <c:bubble3D val="0"/>
            <c:spPr>
              <a:solidFill>
                <a:srgbClr val="FF0000"/>
              </a:solidFill>
              <a:ln>
                <a:solidFill>
                  <a:srgbClr val="FF0000"/>
                </a:solidFill>
              </a:ln>
              <a:effectLst/>
            </c:spPr>
            <c:extLst>
              <c:ext xmlns:c16="http://schemas.microsoft.com/office/drawing/2014/chart" uri="{C3380CC4-5D6E-409C-BE32-E72D297353CC}">
                <c16:uniqueId val="{0000000C-4D0C-4AA1-B591-12E52C1EB844}"/>
              </c:ext>
            </c:extLst>
          </c:dPt>
          <c:dPt>
            <c:idx val="10"/>
            <c:invertIfNegative val="0"/>
            <c:bubble3D val="0"/>
            <c:spPr>
              <a:solidFill>
                <a:srgbClr val="92D050"/>
              </a:solidFill>
              <a:ln>
                <a:solidFill>
                  <a:srgbClr val="92D050"/>
                </a:solidFill>
              </a:ln>
              <a:effectLst/>
            </c:spPr>
          </c:dPt>
          <c:dPt>
            <c:idx val="11"/>
            <c:invertIfNegative val="0"/>
            <c:bubble3D val="0"/>
            <c:spPr>
              <a:solidFill>
                <a:srgbClr val="92D050"/>
              </a:solidFill>
              <a:ln>
                <a:solidFill>
                  <a:srgbClr val="92D050"/>
                </a:solidFill>
              </a:ln>
              <a:effectLst/>
            </c:spPr>
          </c:dPt>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ETG'!$B$15:$M$15</c:f>
              <c:numCache>
                <c:formatCode>#,##0.0_);[Red]\(#,##0.0\)</c:formatCode>
                <c:ptCount val="12"/>
                <c:pt idx="0">
                  <c:v>6.2000000000000028</c:v>
                </c:pt>
                <c:pt idx="1">
                  <c:v>-1.7000000000000028</c:v>
                </c:pt>
                <c:pt idx="2">
                  <c:v>5</c:v>
                </c:pt>
                <c:pt idx="3">
                  <c:v>-4.2000000000000028</c:v>
                </c:pt>
                <c:pt idx="4">
                  <c:v>8.5</c:v>
                </c:pt>
                <c:pt idx="5">
                  <c:v>-6.2999999999999972</c:v>
                </c:pt>
                <c:pt idx="6">
                  <c:v>-3.0999999999999943</c:v>
                </c:pt>
                <c:pt idx="7">
                  <c:v>0.80000000000001137</c:v>
                </c:pt>
                <c:pt idx="8">
                  <c:v>-1.7999999999999972</c:v>
                </c:pt>
                <c:pt idx="9">
                  <c:v>-5.7000000000000028</c:v>
                </c:pt>
                <c:pt idx="10">
                  <c:v>7.5</c:v>
                </c:pt>
                <c:pt idx="11">
                  <c:v>1.4000000000000057</c:v>
                </c:pt>
              </c:numCache>
            </c:numRef>
          </c:val>
          <c:extLst>
            <c:ext xmlns:c16="http://schemas.microsoft.com/office/drawing/2014/chart" uri="{C3380CC4-5D6E-409C-BE32-E72D297353CC}">
              <c16:uniqueId val="{00000000-2958-4CBE-9A0A-7E8049AE5095}"/>
            </c:ext>
          </c:extLst>
        </c:ser>
        <c:dLbls>
          <c:showLegendKey val="0"/>
          <c:showVal val="0"/>
          <c:showCatName val="0"/>
          <c:showSerName val="0"/>
          <c:showPercent val="0"/>
          <c:showBubbleSize val="0"/>
        </c:dLbls>
        <c:gapWidth val="219"/>
        <c:overlap val="-27"/>
        <c:axId val="171385152"/>
        <c:axId val="171395968"/>
      </c:barChart>
      <c:catAx>
        <c:axId val="17138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395968"/>
        <c:crosses val="autoZero"/>
        <c:auto val="1"/>
        <c:lblAlgn val="ctr"/>
        <c:lblOffset val="100"/>
        <c:noMultiLvlLbl val="0"/>
      </c:catAx>
      <c:valAx>
        <c:axId val="171395968"/>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38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Brazil Arabica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strRef>
              <c:f>'Coffee SnD ETG'!$A$5</c:f>
              <c:strCache>
                <c:ptCount val="1"/>
                <c:pt idx="0">
                  <c:v>Brazil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ETG'!$B$5:$M$5</c:f>
              <c:numCache>
                <c:formatCode>#,##0.0</c:formatCode>
                <c:ptCount val="12"/>
                <c:pt idx="0">
                  <c:v>45.7</c:v>
                </c:pt>
                <c:pt idx="1">
                  <c:v>37.299999999999997</c:v>
                </c:pt>
                <c:pt idx="2">
                  <c:v>48</c:v>
                </c:pt>
                <c:pt idx="3">
                  <c:v>39</c:v>
                </c:pt>
                <c:pt idx="4">
                  <c:v>53</c:v>
                </c:pt>
                <c:pt idx="5">
                  <c:v>36</c:v>
                </c:pt>
                <c:pt idx="6">
                  <c:v>37</c:v>
                </c:pt>
                <c:pt idx="7">
                  <c:v>42</c:v>
                </c:pt>
                <c:pt idx="8">
                  <c:v>43</c:v>
                </c:pt>
                <c:pt idx="9">
                  <c:v>37</c:v>
                </c:pt>
                <c:pt idx="10">
                  <c:v>50</c:v>
                </c:pt>
                <c:pt idx="11">
                  <c:v>41</c:v>
                </c:pt>
              </c:numCache>
            </c:numRef>
          </c:val>
          <c:smooth val="0"/>
          <c:extLst>
            <c:ext xmlns:c16="http://schemas.microsoft.com/office/drawing/2014/chart" uri="{C3380CC4-5D6E-409C-BE32-E72D297353CC}">
              <c16:uniqueId val="{00000000-C478-4F83-9C62-FC54C651D3B3}"/>
            </c:ext>
          </c:extLst>
        </c:ser>
        <c:dLbls>
          <c:showLegendKey val="0"/>
          <c:showVal val="0"/>
          <c:showCatName val="0"/>
          <c:showSerName val="0"/>
          <c:showPercent val="0"/>
          <c:showBubbleSize val="0"/>
        </c:dLbls>
        <c:marker val="1"/>
        <c:smooth val="0"/>
        <c:axId val="278412431"/>
        <c:axId val="278421583"/>
      </c:lineChart>
      <c:catAx>
        <c:axId val="2784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78421583"/>
        <c:crosses val="autoZero"/>
        <c:auto val="1"/>
        <c:lblAlgn val="ctr"/>
        <c:lblOffset val="100"/>
        <c:noMultiLvlLbl val="0"/>
      </c:catAx>
      <c:valAx>
        <c:axId val="278421583"/>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7841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Colombia Arabica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1"/>
          <c:order val="0"/>
          <c:tx>
            <c:strRef>
              <c:f>'Coffee SnD ETG'!$A$6</c:f>
              <c:strCache>
                <c:ptCount val="1"/>
                <c:pt idx="0">
                  <c:v>Colombia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ETG'!$B$6:$M$6</c:f>
              <c:numCache>
                <c:formatCode>#,##0.0</c:formatCode>
                <c:ptCount val="12"/>
                <c:pt idx="0">
                  <c:v>14.6</c:v>
                </c:pt>
                <c:pt idx="1">
                  <c:v>13.4</c:v>
                </c:pt>
                <c:pt idx="2">
                  <c:v>13.9</c:v>
                </c:pt>
                <c:pt idx="3">
                  <c:v>13.8</c:v>
                </c:pt>
                <c:pt idx="4">
                  <c:v>13.2</c:v>
                </c:pt>
                <c:pt idx="5">
                  <c:v>11.7</c:v>
                </c:pt>
                <c:pt idx="6">
                  <c:v>10.5</c:v>
                </c:pt>
                <c:pt idx="7">
                  <c:v>12</c:v>
                </c:pt>
                <c:pt idx="8">
                  <c:v>14.5</c:v>
                </c:pt>
                <c:pt idx="9">
                  <c:v>12.5</c:v>
                </c:pt>
                <c:pt idx="10">
                  <c:v>13.5</c:v>
                </c:pt>
                <c:pt idx="11">
                  <c:v>14</c:v>
                </c:pt>
              </c:numCache>
            </c:numRef>
          </c:val>
          <c:smooth val="0"/>
          <c:extLst>
            <c:ext xmlns:c16="http://schemas.microsoft.com/office/drawing/2014/chart" uri="{C3380CC4-5D6E-409C-BE32-E72D297353CC}">
              <c16:uniqueId val="{00000000-9BB7-4294-98F7-E9B35F7AE367}"/>
            </c:ext>
          </c:extLst>
        </c:ser>
        <c:dLbls>
          <c:showLegendKey val="0"/>
          <c:showVal val="0"/>
          <c:showCatName val="0"/>
          <c:showSerName val="0"/>
          <c:showPercent val="0"/>
          <c:showBubbleSize val="0"/>
        </c:dLbls>
        <c:marker val="1"/>
        <c:smooth val="0"/>
        <c:axId val="171435488"/>
        <c:axId val="171435904"/>
      </c:lineChart>
      <c:catAx>
        <c:axId val="1714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435904"/>
        <c:crosses val="autoZero"/>
        <c:auto val="1"/>
        <c:lblAlgn val="ctr"/>
        <c:lblOffset val="100"/>
        <c:noMultiLvlLbl val="0"/>
      </c:catAx>
      <c:valAx>
        <c:axId val="171435904"/>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435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Arabica Production</a:t>
            </a:r>
          </a:p>
        </c:rich>
      </c:tx>
      <c:overlay val="0"/>
      <c:spPr>
        <a:noFill/>
        <a:ln>
          <a:noFill/>
        </a:ln>
        <a:effectLst/>
      </c:spPr>
    </c:title>
    <c:autoTitleDeleted val="0"/>
    <c:plotArea>
      <c:layout/>
      <c:lineChart>
        <c:grouping val="standard"/>
        <c:varyColors val="0"/>
        <c:ser>
          <c:idx val="0"/>
          <c:order val="0"/>
          <c:tx>
            <c:strRef>
              <c:f>'Coffee SnD ETG'!$A$7</c:f>
              <c:strCache>
                <c:ptCount val="1"/>
                <c:pt idx="0">
                  <c:v>Honduras</c:v>
                </c:pt>
              </c:strCache>
            </c:strRef>
          </c:tx>
          <c:spPr>
            <a:ln>
              <a:solidFill>
                <a:srgbClr val="FF0000"/>
              </a:solidFill>
            </a:ln>
          </c:spPr>
          <c:marker>
            <c:spPr>
              <a:ln>
                <a:solidFill>
                  <a:srgbClr val="FF0000"/>
                </a:solidFill>
              </a:ln>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ETG'!$B$7:$M$7</c:f>
              <c:numCache>
                <c:formatCode>#,##0.0</c:formatCode>
                <c:ptCount val="12"/>
                <c:pt idx="0">
                  <c:v>7.8</c:v>
                </c:pt>
                <c:pt idx="1">
                  <c:v>7.8</c:v>
                </c:pt>
                <c:pt idx="2">
                  <c:v>7.4</c:v>
                </c:pt>
                <c:pt idx="3">
                  <c:v>6.1</c:v>
                </c:pt>
                <c:pt idx="4">
                  <c:v>6.5</c:v>
                </c:pt>
                <c:pt idx="5">
                  <c:v>4.9000000000000004</c:v>
                </c:pt>
                <c:pt idx="6">
                  <c:v>5.5</c:v>
                </c:pt>
                <c:pt idx="7">
                  <c:v>4.9000000000000004</c:v>
                </c:pt>
                <c:pt idx="8">
                  <c:v>5.3</c:v>
                </c:pt>
                <c:pt idx="9">
                  <c:v>6</c:v>
                </c:pt>
                <c:pt idx="10">
                  <c:v>5.6</c:v>
                </c:pt>
                <c:pt idx="11">
                  <c:v>5.6</c:v>
                </c:pt>
              </c:numCache>
            </c:numRef>
          </c:val>
          <c:smooth val="0"/>
          <c:extLst>
            <c:ext xmlns:c16="http://schemas.microsoft.com/office/drawing/2014/chart" uri="{C3380CC4-5D6E-409C-BE32-E72D297353CC}">
              <c16:uniqueId val="{00000006-1790-400C-BEF1-C0FE66C2455F}"/>
            </c:ext>
          </c:extLst>
        </c:ser>
        <c:ser>
          <c:idx val="1"/>
          <c:order val="1"/>
          <c:tx>
            <c:strRef>
              <c:f>'Coffee SnD ETG'!$A$6</c:f>
              <c:strCache>
                <c:ptCount val="1"/>
                <c:pt idx="0">
                  <c:v>Colombia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ETG'!$B$6:$M$6</c:f>
              <c:numCache>
                <c:formatCode>#,##0.0</c:formatCode>
                <c:ptCount val="12"/>
                <c:pt idx="0">
                  <c:v>14.6</c:v>
                </c:pt>
                <c:pt idx="1">
                  <c:v>13.4</c:v>
                </c:pt>
                <c:pt idx="2">
                  <c:v>13.9</c:v>
                </c:pt>
                <c:pt idx="3">
                  <c:v>13.8</c:v>
                </c:pt>
                <c:pt idx="4">
                  <c:v>13.2</c:v>
                </c:pt>
                <c:pt idx="5">
                  <c:v>11.7</c:v>
                </c:pt>
                <c:pt idx="6">
                  <c:v>10.5</c:v>
                </c:pt>
                <c:pt idx="7">
                  <c:v>12</c:v>
                </c:pt>
                <c:pt idx="8">
                  <c:v>14.5</c:v>
                </c:pt>
                <c:pt idx="9">
                  <c:v>12.5</c:v>
                </c:pt>
                <c:pt idx="10">
                  <c:v>13.5</c:v>
                </c:pt>
                <c:pt idx="11">
                  <c:v>14</c:v>
                </c:pt>
              </c:numCache>
            </c:numRef>
          </c:val>
          <c:smooth val="0"/>
          <c:extLst>
            <c:ext xmlns:c16="http://schemas.microsoft.com/office/drawing/2014/chart" uri="{C3380CC4-5D6E-409C-BE32-E72D297353CC}">
              <c16:uniqueId val="{00000005-1790-400C-BEF1-C0FE66C2455F}"/>
            </c:ext>
          </c:extLst>
        </c:ser>
        <c:dLbls>
          <c:showLegendKey val="0"/>
          <c:showVal val="0"/>
          <c:showCatName val="0"/>
          <c:showSerName val="0"/>
          <c:showPercent val="0"/>
          <c:showBubbleSize val="0"/>
        </c:dLbls>
        <c:marker val="1"/>
        <c:smooth val="0"/>
        <c:axId val="171435488"/>
        <c:axId val="171435904"/>
      </c:lineChart>
      <c:catAx>
        <c:axId val="1714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435904"/>
        <c:crosses val="autoZero"/>
        <c:auto val="1"/>
        <c:lblAlgn val="ctr"/>
        <c:lblOffset val="100"/>
        <c:noMultiLvlLbl val="0"/>
      </c:catAx>
      <c:valAx>
        <c:axId val="17143590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435488"/>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chart>
  <c:txPr>
    <a:bodyPr/>
    <a:lstStyle/>
    <a:p>
      <a:pPr>
        <a:defRPr/>
      </a:pPr>
      <a:endParaRPr lang="en-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Arabica Production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3"/>
          <c:order val="0"/>
          <c:tx>
            <c:strRef>
              <c:f>'Coffee SnD ETG'!$A$8</c:f>
              <c:strCache>
                <c:ptCount val="1"/>
                <c:pt idx="0">
                  <c:v>Super 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ETG'!$B$8:$M$8</c:f>
              <c:numCache>
                <c:formatCode>#,##0.0</c:formatCode>
                <c:ptCount val="12"/>
                <c:pt idx="0">
                  <c:v>12</c:v>
                </c:pt>
                <c:pt idx="1">
                  <c:v>12.3</c:v>
                </c:pt>
                <c:pt idx="2">
                  <c:v>12.1</c:v>
                </c:pt>
                <c:pt idx="3">
                  <c:v>11.6</c:v>
                </c:pt>
                <c:pt idx="4">
                  <c:v>12</c:v>
                </c:pt>
                <c:pt idx="5">
                  <c:v>11.7</c:v>
                </c:pt>
                <c:pt idx="6">
                  <c:v>12.5</c:v>
                </c:pt>
                <c:pt idx="7">
                  <c:v>13</c:v>
                </c:pt>
                <c:pt idx="8">
                  <c:v>13.5</c:v>
                </c:pt>
                <c:pt idx="9">
                  <c:v>13.8</c:v>
                </c:pt>
                <c:pt idx="10">
                  <c:v>13.8</c:v>
                </c:pt>
                <c:pt idx="11">
                  <c:v>14</c:v>
                </c:pt>
              </c:numCache>
            </c:numRef>
          </c:val>
          <c:smooth val="0"/>
          <c:extLst>
            <c:ext xmlns:c16="http://schemas.microsoft.com/office/drawing/2014/chart" uri="{C3380CC4-5D6E-409C-BE32-E72D297353CC}">
              <c16:uniqueId val="{00000000-351A-4156-9F63-A2E22F338649}"/>
            </c:ext>
          </c:extLst>
        </c:ser>
        <c:ser>
          <c:idx val="4"/>
          <c:order val="1"/>
          <c:tx>
            <c:strRef>
              <c:f>'Coffee SnD ETG'!$A$9</c:f>
              <c:strCache>
                <c:ptCount val="1"/>
                <c:pt idx="0">
                  <c:v>Ethiopia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ETG'!$B$9:$M$9</c:f>
              <c:numCache>
                <c:formatCode>#,##0.0</c:formatCode>
                <c:ptCount val="12"/>
                <c:pt idx="0">
                  <c:v>5.9</c:v>
                </c:pt>
                <c:pt idx="1">
                  <c:v>5.8</c:v>
                </c:pt>
                <c:pt idx="2">
                  <c:v>6.4</c:v>
                </c:pt>
                <c:pt idx="3">
                  <c:v>6.5</c:v>
                </c:pt>
                <c:pt idx="4">
                  <c:v>7.1</c:v>
                </c:pt>
                <c:pt idx="5">
                  <c:v>7.2</c:v>
                </c:pt>
                <c:pt idx="6">
                  <c:v>7.4</c:v>
                </c:pt>
                <c:pt idx="7">
                  <c:v>7.5</c:v>
                </c:pt>
                <c:pt idx="8">
                  <c:v>7.5</c:v>
                </c:pt>
                <c:pt idx="9">
                  <c:v>8</c:v>
                </c:pt>
                <c:pt idx="10">
                  <c:v>7.2</c:v>
                </c:pt>
                <c:pt idx="11">
                  <c:v>7.2</c:v>
                </c:pt>
              </c:numCache>
            </c:numRef>
          </c:val>
          <c:smooth val="0"/>
          <c:extLst>
            <c:ext xmlns:c16="http://schemas.microsoft.com/office/drawing/2014/chart" uri="{C3380CC4-5D6E-409C-BE32-E72D297353CC}">
              <c16:uniqueId val="{00000001-351A-4156-9F63-A2E22F338649}"/>
            </c:ext>
          </c:extLst>
        </c:ser>
        <c:ser>
          <c:idx val="5"/>
          <c:order val="2"/>
          <c:tx>
            <c:strRef>
              <c:f>'Coffee SnD ETG'!$A$10</c:f>
              <c:strCache>
                <c:ptCount val="1"/>
                <c:pt idx="0">
                  <c:v>Peru</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ETG'!$B$10:$M$10</c:f>
              <c:numCache>
                <c:formatCode>#,##0.0</c:formatCode>
                <c:ptCount val="12"/>
                <c:pt idx="0">
                  <c:v>4.0999999999999996</c:v>
                </c:pt>
                <c:pt idx="1">
                  <c:v>4.3</c:v>
                </c:pt>
                <c:pt idx="2">
                  <c:v>4.4000000000000004</c:v>
                </c:pt>
                <c:pt idx="3">
                  <c:v>3.8</c:v>
                </c:pt>
                <c:pt idx="4">
                  <c:v>4</c:v>
                </c:pt>
                <c:pt idx="5">
                  <c:v>4.2</c:v>
                </c:pt>
                <c:pt idx="6">
                  <c:v>3.6</c:v>
                </c:pt>
                <c:pt idx="7">
                  <c:v>4.5</c:v>
                </c:pt>
                <c:pt idx="8">
                  <c:v>4</c:v>
                </c:pt>
                <c:pt idx="9">
                  <c:v>4</c:v>
                </c:pt>
                <c:pt idx="10">
                  <c:v>4</c:v>
                </c:pt>
                <c:pt idx="11">
                  <c:v>4</c:v>
                </c:pt>
              </c:numCache>
            </c:numRef>
          </c:val>
          <c:smooth val="0"/>
          <c:extLst>
            <c:ext xmlns:c16="http://schemas.microsoft.com/office/drawing/2014/chart" uri="{C3380CC4-5D6E-409C-BE32-E72D297353CC}">
              <c16:uniqueId val="{00000002-351A-4156-9F63-A2E22F338649}"/>
            </c:ext>
          </c:extLst>
        </c:ser>
        <c:ser>
          <c:idx val="6"/>
          <c:order val="3"/>
          <c:tx>
            <c:strRef>
              <c:f>'Coffee SnD ETG'!$A$11</c:f>
              <c:strCache>
                <c:ptCount val="1"/>
                <c:pt idx="0">
                  <c:v>Others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ETG'!$B$11:$M$11</c:f>
              <c:numCache>
                <c:formatCode>#,##0.0</c:formatCode>
                <c:ptCount val="12"/>
                <c:pt idx="0">
                  <c:v>10.3</c:v>
                </c:pt>
                <c:pt idx="1">
                  <c:v>10.9</c:v>
                </c:pt>
                <c:pt idx="2">
                  <c:v>10.7</c:v>
                </c:pt>
                <c:pt idx="3">
                  <c:v>9.6</c:v>
                </c:pt>
                <c:pt idx="4">
                  <c:v>8.6999999999999993</c:v>
                </c:pt>
                <c:pt idx="5">
                  <c:v>9.4</c:v>
                </c:pt>
                <c:pt idx="6">
                  <c:v>9.4</c:v>
                </c:pt>
                <c:pt idx="7">
                  <c:v>9.4</c:v>
                </c:pt>
                <c:pt idx="8">
                  <c:v>9.4</c:v>
                </c:pt>
                <c:pt idx="9">
                  <c:v>11</c:v>
                </c:pt>
                <c:pt idx="10">
                  <c:v>9.4</c:v>
                </c:pt>
                <c:pt idx="11">
                  <c:v>9.4</c:v>
                </c:pt>
              </c:numCache>
            </c:numRef>
          </c:val>
          <c:smooth val="0"/>
          <c:extLst>
            <c:ext xmlns:c16="http://schemas.microsoft.com/office/drawing/2014/chart" uri="{C3380CC4-5D6E-409C-BE32-E72D297353CC}">
              <c16:uniqueId val="{00000003-351A-4156-9F63-A2E22F338649}"/>
            </c:ext>
          </c:extLst>
        </c:ser>
        <c:dLbls>
          <c:showLegendKey val="0"/>
          <c:showVal val="0"/>
          <c:showCatName val="0"/>
          <c:showSerName val="0"/>
          <c:showPercent val="0"/>
          <c:showBubbleSize val="0"/>
        </c:dLbls>
        <c:marker val="1"/>
        <c:smooth val="0"/>
        <c:axId val="1933058192"/>
        <c:axId val="1933051952"/>
      </c:lineChart>
      <c:catAx>
        <c:axId val="19330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33051952"/>
        <c:crosses val="autoZero"/>
        <c:auto val="1"/>
        <c:lblAlgn val="ctr"/>
        <c:lblOffset val="100"/>
        <c:noMultiLvlLbl val="0"/>
      </c:catAx>
      <c:valAx>
        <c:axId val="1933051952"/>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33058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CCS Coffee Stock / Consumption Ratio</a:t>
            </a:r>
          </a:p>
        </c:rich>
      </c:tx>
      <c:layout>
        <c:manualLayout>
          <c:xMode val="edge"/>
          <c:yMode val="edge"/>
          <c:x val="0.28808641975308641"/>
          <c:y val="1.6080396919907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'Coffee SnD ETG'!$AD$4</c:f>
              <c:strCache>
                <c:ptCount val="1"/>
                <c:pt idx="0">
                  <c:v>Arabica</c:v>
                </c:pt>
              </c:strCache>
            </c:strRef>
          </c:tx>
          <c:spPr>
            <a:solidFill>
              <a:schemeClr val="accent1"/>
            </a:solidFill>
            <a:ln>
              <a:noFill/>
            </a:ln>
            <a:effectLst/>
          </c:spPr>
          <c:invertIfNegative val="0"/>
          <c:cat>
            <c:strRef>
              <c:f>'Coffee SnD ETG'!$AE$3:$AV$3</c:f>
              <c:strCache>
                <c:ptCount val="18"/>
                <c:pt idx="0">
                  <c:v>2006/07</c:v>
                </c:pt>
                <c:pt idx="1">
                  <c:v>2007/08</c:v>
                </c:pt>
                <c:pt idx="2">
                  <c:v>2008/09</c:v>
                </c:pt>
                <c:pt idx="3">
                  <c:v>2009/10</c:v>
                </c:pt>
                <c:pt idx="4">
                  <c:v>2010/11</c:v>
                </c:pt>
                <c:pt idx="5">
                  <c:v>2011/12</c:v>
                </c:pt>
                <c:pt idx="6">
                  <c:v>2012/13</c:v>
                </c:pt>
                <c:pt idx="7">
                  <c:v>2013/14</c:v>
                </c:pt>
                <c:pt idx="8">
                  <c:v>2014/15</c:v>
                </c:pt>
                <c:pt idx="9">
                  <c:v>2015/16</c:v>
                </c:pt>
                <c:pt idx="10">
                  <c:v>2016/17</c:v>
                </c:pt>
                <c:pt idx="11">
                  <c:v>2017/18</c:v>
                </c:pt>
                <c:pt idx="12">
                  <c:v>2018/19</c:v>
                </c:pt>
                <c:pt idx="13">
                  <c:v>2019/20</c:v>
                </c:pt>
                <c:pt idx="14">
                  <c:v>2020/21</c:v>
                </c:pt>
                <c:pt idx="15">
                  <c:v>2021/22</c:v>
                </c:pt>
                <c:pt idx="16">
                  <c:v>2022/23</c:v>
                </c:pt>
                <c:pt idx="17">
                  <c:v>2023/24</c:v>
                </c:pt>
              </c:strCache>
            </c:strRef>
          </c:cat>
          <c:val>
            <c:numRef>
              <c:f>'Coffee SnD ETG'!$AE$4:$AV$4</c:f>
              <c:numCache>
                <c:formatCode>0%</c:formatCode>
                <c:ptCount val="18"/>
                <c:pt idx="0">
                  <c:v>0.46</c:v>
                </c:pt>
                <c:pt idx="1">
                  <c:v>0.35</c:v>
                </c:pt>
                <c:pt idx="2">
                  <c:v>0.39</c:v>
                </c:pt>
                <c:pt idx="3">
                  <c:v>0.26</c:v>
                </c:pt>
                <c:pt idx="4">
                  <c:v>0.30499999999999999</c:v>
                </c:pt>
                <c:pt idx="5">
                  <c:v>0.31</c:v>
                </c:pt>
                <c:pt idx="6">
                  <c:v>0.39</c:v>
                </c:pt>
                <c:pt idx="7">
                  <c:v>0.38500000000000001</c:v>
                </c:pt>
                <c:pt idx="8">
                  <c:v>0.31</c:v>
                </c:pt>
                <c:pt idx="9">
                  <c:v>0.25</c:v>
                </c:pt>
                <c:pt idx="10">
                  <c:v>0.28000000000000003</c:v>
                </c:pt>
                <c:pt idx="11">
                  <c:v>0.26</c:v>
                </c:pt>
                <c:pt idx="12">
                  <c:v>0.29499999999999998</c:v>
                </c:pt>
                <c:pt idx="13">
                  <c:v>0.26</c:v>
                </c:pt>
                <c:pt idx="14">
                  <c:v>0.31</c:v>
                </c:pt>
                <c:pt idx="15">
                  <c:v>0.27500000000000002</c:v>
                </c:pt>
                <c:pt idx="16">
                  <c:v>0.31</c:v>
                </c:pt>
                <c:pt idx="17">
                  <c:v>0.39500000000000002</c:v>
                </c:pt>
              </c:numCache>
            </c:numRef>
          </c:val>
          <c:extLst>
            <c:ext xmlns:c16="http://schemas.microsoft.com/office/drawing/2014/chart" uri="{C3380CC4-5D6E-409C-BE32-E72D297353CC}">
              <c16:uniqueId val="{00000000-B8B7-424A-B354-DFF453A049A7}"/>
            </c:ext>
          </c:extLst>
        </c:ser>
        <c:ser>
          <c:idx val="1"/>
          <c:order val="1"/>
          <c:tx>
            <c:strRef>
              <c:f>'Coffee SnD ETG'!$AD$6</c:f>
              <c:strCache>
                <c:ptCount val="1"/>
                <c:pt idx="0">
                  <c:v>Robusta</c:v>
                </c:pt>
              </c:strCache>
            </c:strRef>
          </c:tx>
          <c:spPr>
            <a:solidFill>
              <a:schemeClr val="accent2"/>
            </a:solidFill>
            <a:ln>
              <a:noFill/>
            </a:ln>
            <a:effectLst/>
          </c:spPr>
          <c:invertIfNegative val="0"/>
          <c:cat>
            <c:strRef>
              <c:f>'Coffee SnD ETG'!$AE$3:$AV$3</c:f>
              <c:strCache>
                <c:ptCount val="18"/>
                <c:pt idx="0">
                  <c:v>2006/07</c:v>
                </c:pt>
                <c:pt idx="1">
                  <c:v>2007/08</c:v>
                </c:pt>
                <c:pt idx="2">
                  <c:v>2008/09</c:v>
                </c:pt>
                <c:pt idx="3">
                  <c:v>2009/10</c:v>
                </c:pt>
                <c:pt idx="4">
                  <c:v>2010/11</c:v>
                </c:pt>
                <c:pt idx="5">
                  <c:v>2011/12</c:v>
                </c:pt>
                <c:pt idx="6">
                  <c:v>2012/13</c:v>
                </c:pt>
                <c:pt idx="7">
                  <c:v>2013/14</c:v>
                </c:pt>
                <c:pt idx="8">
                  <c:v>2014/15</c:v>
                </c:pt>
                <c:pt idx="9">
                  <c:v>2015/16</c:v>
                </c:pt>
                <c:pt idx="10">
                  <c:v>2016/17</c:v>
                </c:pt>
                <c:pt idx="11">
                  <c:v>2017/18</c:v>
                </c:pt>
                <c:pt idx="12">
                  <c:v>2018/19</c:v>
                </c:pt>
                <c:pt idx="13">
                  <c:v>2019/20</c:v>
                </c:pt>
                <c:pt idx="14">
                  <c:v>2020/21</c:v>
                </c:pt>
                <c:pt idx="15">
                  <c:v>2021/22</c:v>
                </c:pt>
                <c:pt idx="16">
                  <c:v>2022/23</c:v>
                </c:pt>
                <c:pt idx="17">
                  <c:v>2023/24</c:v>
                </c:pt>
              </c:strCache>
            </c:strRef>
          </c:cat>
          <c:val>
            <c:numRef>
              <c:f>'Coffee SnD ETG'!$AE$6:$AV$6</c:f>
              <c:numCache>
                <c:formatCode>0%</c:formatCode>
                <c:ptCount val="18"/>
                <c:pt idx="0">
                  <c:v>0.2</c:v>
                </c:pt>
                <c:pt idx="1">
                  <c:v>0.21</c:v>
                </c:pt>
                <c:pt idx="2">
                  <c:v>0.26</c:v>
                </c:pt>
                <c:pt idx="3">
                  <c:v>0.22500000000000001</c:v>
                </c:pt>
                <c:pt idx="4">
                  <c:v>0.255</c:v>
                </c:pt>
                <c:pt idx="5">
                  <c:v>0.19</c:v>
                </c:pt>
                <c:pt idx="6">
                  <c:v>0.2</c:v>
                </c:pt>
                <c:pt idx="7">
                  <c:v>0.23</c:v>
                </c:pt>
                <c:pt idx="8">
                  <c:v>0.26500000000000001</c:v>
                </c:pt>
                <c:pt idx="9">
                  <c:v>0.245</c:v>
                </c:pt>
                <c:pt idx="10">
                  <c:v>0.245</c:v>
                </c:pt>
                <c:pt idx="11">
                  <c:v>0.2</c:v>
                </c:pt>
                <c:pt idx="12">
                  <c:v>0.21</c:v>
                </c:pt>
                <c:pt idx="13">
                  <c:v>0.20499999999999999</c:v>
                </c:pt>
                <c:pt idx="14">
                  <c:v>0.21</c:v>
                </c:pt>
                <c:pt idx="15">
                  <c:v>0.17499999999999999</c:v>
                </c:pt>
                <c:pt idx="16">
                  <c:v>0.14499999999999999</c:v>
                </c:pt>
                <c:pt idx="17">
                  <c:v>0.14499999999999999</c:v>
                </c:pt>
              </c:numCache>
            </c:numRef>
          </c:val>
          <c:extLst>
            <c:ext xmlns:c16="http://schemas.microsoft.com/office/drawing/2014/chart" uri="{C3380CC4-5D6E-409C-BE32-E72D297353CC}">
              <c16:uniqueId val="{00000001-B8B7-424A-B354-DFF453A049A7}"/>
            </c:ext>
          </c:extLst>
        </c:ser>
        <c:dLbls>
          <c:showLegendKey val="0"/>
          <c:showVal val="0"/>
          <c:showCatName val="0"/>
          <c:showSerName val="0"/>
          <c:showPercent val="0"/>
          <c:showBubbleSize val="0"/>
        </c:dLbls>
        <c:gapWidth val="219"/>
        <c:overlap val="-27"/>
        <c:axId val="434248287"/>
        <c:axId val="434248703"/>
      </c:barChart>
      <c:catAx>
        <c:axId val="43424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34248703"/>
        <c:crosses val="autoZero"/>
        <c:auto val="1"/>
        <c:lblAlgn val="ctr"/>
        <c:lblOffset val="100"/>
        <c:noMultiLvlLbl val="0"/>
      </c:catAx>
      <c:valAx>
        <c:axId val="4342487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3424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Robusta Production trends (m bags)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strRef>
              <c:f>'Coffee SnD ETG'!$A$20</c:f>
              <c:strCache>
                <c:ptCount val="1"/>
                <c:pt idx="0">
                  <c:v>Vietnam</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'Coffee SnD ETG'!$B$19:$K$19</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ETG'!$B$20:$K$20</c:f>
              <c:numCache>
                <c:formatCode>#,##0.0</c:formatCode>
                <c:ptCount val="10"/>
                <c:pt idx="0">
                  <c:v>23.1</c:v>
                </c:pt>
                <c:pt idx="1">
                  <c:v>29</c:v>
                </c:pt>
                <c:pt idx="2">
                  <c:v>27.9</c:v>
                </c:pt>
                <c:pt idx="3">
                  <c:v>27.7</c:v>
                </c:pt>
                <c:pt idx="4">
                  <c:v>26.5</c:v>
                </c:pt>
                <c:pt idx="5">
                  <c:v>29.1</c:v>
                </c:pt>
                <c:pt idx="6">
                  <c:v>28.5</c:v>
                </c:pt>
                <c:pt idx="7">
                  <c:v>27.5</c:v>
                </c:pt>
                <c:pt idx="8">
                  <c:v>27</c:v>
                </c:pt>
                <c:pt idx="9">
                  <c:v>30</c:v>
                </c:pt>
              </c:numCache>
            </c:numRef>
          </c:val>
          <c:smooth val="0"/>
          <c:extLst>
            <c:ext xmlns:c16="http://schemas.microsoft.com/office/drawing/2014/chart" uri="{C3380CC4-5D6E-409C-BE32-E72D297353CC}">
              <c16:uniqueId val="{00000000-01B2-4959-9FE7-5CED33E93235}"/>
            </c:ext>
          </c:extLst>
        </c:ser>
        <c:ser>
          <c:idx val="1"/>
          <c:order val="1"/>
          <c:tx>
            <c:strRef>
              <c:f>'Coffee SnD ETG'!$A$21</c:f>
              <c:strCache>
                <c:ptCount val="1"/>
                <c:pt idx="0">
                  <c:v>Brazil</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'Coffee SnD ETG'!$B$19:$K$19</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ETG'!$B$21:$K$21</c:f>
              <c:numCache>
                <c:formatCode>#,##0.0</c:formatCode>
                <c:ptCount val="10"/>
                <c:pt idx="0">
                  <c:v>11.6</c:v>
                </c:pt>
                <c:pt idx="1">
                  <c:v>13.3</c:v>
                </c:pt>
                <c:pt idx="2">
                  <c:v>19</c:v>
                </c:pt>
                <c:pt idx="3">
                  <c:v>21</c:v>
                </c:pt>
                <c:pt idx="4">
                  <c:v>20</c:v>
                </c:pt>
                <c:pt idx="5">
                  <c:v>22</c:v>
                </c:pt>
                <c:pt idx="6">
                  <c:v>23</c:v>
                </c:pt>
                <c:pt idx="7">
                  <c:v>24</c:v>
                </c:pt>
                <c:pt idx="8">
                  <c:v>22</c:v>
                </c:pt>
                <c:pt idx="9">
                  <c:v>26</c:v>
                </c:pt>
              </c:numCache>
            </c:numRef>
          </c:val>
          <c:smooth val="0"/>
          <c:extLst>
            <c:ext xmlns:c16="http://schemas.microsoft.com/office/drawing/2014/chart" uri="{C3380CC4-5D6E-409C-BE32-E72D297353CC}">
              <c16:uniqueId val="{00000001-01B2-4959-9FE7-5CED33E93235}"/>
            </c:ext>
          </c:extLst>
        </c:ser>
        <c:dLbls>
          <c:showLegendKey val="0"/>
          <c:showVal val="0"/>
          <c:showCatName val="0"/>
          <c:showSerName val="0"/>
          <c:showPercent val="0"/>
          <c:showBubbleSize val="0"/>
        </c:dLbls>
        <c:smooth val="0"/>
        <c:axId val="43592512"/>
        <c:axId val="43592928"/>
        <c:extLst>
          <c:ext xmlns:c15="http://schemas.microsoft.com/office/drawing/2012/chart" uri="{02D57815-91ED-43cb-92C2-25804820EDAC}">
            <c15:filteredLineSeries>
              <c15:ser>
                <c:idx val="2"/>
                <c:order val="2"/>
                <c:tx>
                  <c:strRef>
                    <c:extLst>
                      <c:ext uri="{02D57815-91ED-43cb-92C2-25804820EDAC}">
                        <c15:formulaRef>
                          <c15:sqref>'Coffee SnD ETG'!$A$22</c15:sqref>
                        </c15:formulaRef>
                      </c:ext>
                    </c:extLst>
                    <c:strCache>
                      <c:ptCount val="1"/>
                      <c:pt idx="0">
                        <c:v>Indonesia</c:v>
                      </c:pt>
                    </c:strCache>
                  </c:strRef>
                </c:tx>
                <c:spPr>
                  <a:ln w="28575" cap="rnd">
                    <a:solidFill>
                      <a:schemeClr val="accent3"/>
                    </a:solidFill>
                    <a:round/>
                  </a:ln>
                  <a:effectLst/>
                </c:spPr>
                <c:marker>
                  <c:symbol val="none"/>
                </c:marker>
                <c:cat>
                  <c:strRef>
                    <c:extLst>
                      <c:ext uri="{02D57815-91ED-43cb-92C2-25804820EDAC}">
                        <c15:formulaRef>
                          <c15:sqref>'Coffee SnD ETG'!$B$19:$K$19</c15:sqref>
                        </c15:formulaRef>
                      </c:ext>
                    </c:extLst>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extLst>
                      <c:ext uri="{02D57815-91ED-43cb-92C2-25804820EDAC}">
                        <c15:formulaRef>
                          <c15:sqref>'Coffee SnD ETG'!$B$22:$I$22</c15:sqref>
                        </c15:formulaRef>
                      </c:ext>
                    </c:extLst>
                    <c:numCache>
                      <c:formatCode>#,##0.0</c:formatCode>
                      <c:ptCount val="8"/>
                      <c:pt idx="0">
                        <c:v>12.1</c:v>
                      </c:pt>
                      <c:pt idx="1">
                        <c:v>9</c:v>
                      </c:pt>
                      <c:pt idx="2">
                        <c:v>9.6</c:v>
                      </c:pt>
                      <c:pt idx="3">
                        <c:v>10.8</c:v>
                      </c:pt>
                      <c:pt idx="4">
                        <c:v>12.1</c:v>
                      </c:pt>
                      <c:pt idx="5">
                        <c:v>12.1</c:v>
                      </c:pt>
                      <c:pt idx="6">
                        <c:v>10.5</c:v>
                      </c:pt>
                      <c:pt idx="7">
                        <c:v>8</c:v>
                      </c:pt>
                    </c:numCache>
                  </c:numRef>
                </c:val>
                <c:smooth val="0"/>
                <c:extLst>
                  <c:ext xmlns:c16="http://schemas.microsoft.com/office/drawing/2014/chart" uri="{C3380CC4-5D6E-409C-BE32-E72D297353CC}">
                    <c16:uniqueId val="{00000002-01B2-4959-9FE7-5CED33E93235}"/>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'Coffee SnD ETG'!$A$23</c15:sqref>
                        </c15:formulaRef>
                      </c:ext>
                    </c:extLst>
                    <c:strCache>
                      <c:ptCount val="1"/>
                      <c:pt idx="0">
                        <c:v>India</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'Coffee SnD ETG'!$B$19:$K$19</c15:sqref>
                        </c15:formulaRef>
                      </c:ext>
                    </c:extLst>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extLst xmlns:c15="http://schemas.microsoft.com/office/drawing/2012/chart">
                      <c:ext xmlns:c15="http://schemas.microsoft.com/office/drawing/2012/chart" uri="{02D57815-91ED-43cb-92C2-25804820EDAC}">
                        <c15:formulaRef>
                          <c15:sqref>'Coffee SnD ETG'!$B$23:$I$23</c15:sqref>
                        </c15:formulaRef>
                      </c:ext>
                    </c:extLst>
                    <c:numCache>
                      <c:formatCode>#,##0.0</c:formatCode>
                      <c:ptCount val="8"/>
                      <c:pt idx="0">
                        <c:v>5.2</c:v>
                      </c:pt>
                      <c:pt idx="1">
                        <c:v>5</c:v>
                      </c:pt>
                      <c:pt idx="2">
                        <c:v>4.8</c:v>
                      </c:pt>
                      <c:pt idx="3">
                        <c:v>4.3</c:v>
                      </c:pt>
                      <c:pt idx="4">
                        <c:v>4.9000000000000004</c:v>
                      </c:pt>
                      <c:pt idx="5">
                        <c:v>5.5</c:v>
                      </c:pt>
                      <c:pt idx="6">
                        <c:v>4.9000000000000004</c:v>
                      </c:pt>
                      <c:pt idx="7">
                        <c:v>5.5</c:v>
                      </c:pt>
                    </c:numCache>
                  </c:numRef>
                </c:val>
                <c:smooth val="0"/>
                <c:extLst xmlns:c15="http://schemas.microsoft.com/office/drawing/2012/chart">
                  <c:ext xmlns:c16="http://schemas.microsoft.com/office/drawing/2014/chart" uri="{C3380CC4-5D6E-409C-BE32-E72D297353CC}">
                    <c16:uniqueId val="{00000003-01B2-4959-9FE7-5CED33E93235}"/>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'Coffee SnD ETG'!$A$24</c15:sqref>
                        </c15:formulaRef>
                      </c:ext>
                    </c:extLst>
                    <c:strCache>
                      <c:ptCount val="1"/>
                      <c:pt idx="0">
                        <c:v>Uganda</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'Coffee SnD ETG'!$B$19:$K$19</c15:sqref>
                        </c15:formulaRef>
                      </c:ext>
                    </c:extLst>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extLst xmlns:c15="http://schemas.microsoft.com/office/drawing/2012/chart">
                      <c:ext xmlns:c15="http://schemas.microsoft.com/office/drawing/2012/chart" uri="{02D57815-91ED-43cb-92C2-25804820EDAC}">
                        <c15:formulaRef>
                          <c15:sqref>'Coffee SnD ETG'!$B$24:$I$24</c15:sqref>
                        </c15:formulaRef>
                      </c:ext>
                    </c:extLst>
                    <c:numCache>
                      <c:formatCode>#,##0.0</c:formatCode>
                      <c:ptCount val="8"/>
                      <c:pt idx="0">
                        <c:v>4.0999999999999996</c:v>
                      </c:pt>
                      <c:pt idx="1">
                        <c:v>3.7</c:v>
                      </c:pt>
                      <c:pt idx="2">
                        <c:v>4</c:v>
                      </c:pt>
                      <c:pt idx="3">
                        <c:v>4.9000000000000004</c:v>
                      </c:pt>
                      <c:pt idx="4">
                        <c:v>6.3</c:v>
                      </c:pt>
                      <c:pt idx="5">
                        <c:v>5.5</c:v>
                      </c:pt>
                      <c:pt idx="6">
                        <c:v>5.5</c:v>
                      </c:pt>
                      <c:pt idx="7">
                        <c:v>6.5</c:v>
                      </c:pt>
                    </c:numCache>
                  </c:numRef>
                </c:val>
                <c:smooth val="0"/>
                <c:extLst xmlns:c15="http://schemas.microsoft.com/office/drawing/2012/chart">
                  <c:ext xmlns:c16="http://schemas.microsoft.com/office/drawing/2014/chart" uri="{C3380CC4-5D6E-409C-BE32-E72D297353CC}">
                    <c16:uniqueId val="{00000004-01B2-4959-9FE7-5CED33E93235}"/>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'Coffee SnD ETG'!$A$25</c15:sqref>
                        </c15:formulaRef>
                      </c:ext>
                    </c:extLst>
                    <c:strCache>
                      <c:ptCount val="1"/>
                      <c:pt idx="0">
                        <c:v>Cote d'Ivoire</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'Coffee SnD ETG'!$B$19:$K$19</c15:sqref>
                        </c15:formulaRef>
                      </c:ext>
                    </c:extLst>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extLst xmlns:c15="http://schemas.microsoft.com/office/drawing/2012/chart">
                      <c:ext xmlns:c15="http://schemas.microsoft.com/office/drawing/2012/chart" uri="{02D57815-91ED-43cb-92C2-25804820EDAC}">
                        <c15:formulaRef>
                          <c15:sqref>'Coffee SnD ETG'!$B$25:$I$25</c15:sqref>
                        </c15:formulaRef>
                      </c:ext>
                    </c:extLst>
                    <c:numCache>
                      <c:formatCode>#,##0.0</c:formatCode>
                      <c:ptCount val="8"/>
                      <c:pt idx="0">
                        <c:v>1.4</c:v>
                      </c:pt>
                      <c:pt idx="1">
                        <c:v>2.1</c:v>
                      </c:pt>
                      <c:pt idx="2">
                        <c:v>2.1</c:v>
                      </c:pt>
                      <c:pt idx="3">
                        <c:v>1.9</c:v>
                      </c:pt>
                      <c:pt idx="4">
                        <c:v>1.4</c:v>
                      </c:pt>
                      <c:pt idx="5">
                        <c:v>1.5</c:v>
                      </c:pt>
                      <c:pt idx="6">
                        <c:v>0.9</c:v>
                      </c:pt>
                      <c:pt idx="7">
                        <c:v>1.8</c:v>
                      </c:pt>
                    </c:numCache>
                  </c:numRef>
                </c:val>
                <c:smooth val="0"/>
                <c:extLst xmlns:c15="http://schemas.microsoft.com/office/drawing/2012/chart">
                  <c:ext xmlns:c16="http://schemas.microsoft.com/office/drawing/2014/chart" uri="{C3380CC4-5D6E-409C-BE32-E72D297353CC}">
                    <c16:uniqueId val="{00000005-01B2-4959-9FE7-5CED33E93235}"/>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'Coffee SnD ETG'!$A$26</c15:sqref>
                        </c15:formulaRef>
                      </c:ext>
                    </c:extLst>
                    <c:strCache>
                      <c:ptCount val="1"/>
                      <c:pt idx="0">
                        <c:v>Others</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'Coffee SnD ETG'!$B$19:$K$19</c15:sqref>
                        </c15:formulaRef>
                      </c:ext>
                    </c:extLst>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extLst xmlns:c15="http://schemas.microsoft.com/office/drawing/2012/chart">
                      <c:ext xmlns:c15="http://schemas.microsoft.com/office/drawing/2012/chart" uri="{02D57815-91ED-43cb-92C2-25804820EDAC}">
                        <c15:formulaRef>
                          <c15:sqref>'Coffee SnD ETG'!$B$26:$I$26</c15:sqref>
                        </c15:formulaRef>
                      </c:ext>
                    </c:extLst>
                    <c:numCache>
                      <c:formatCode>#,##0.0</c:formatCode>
                      <c:ptCount val="8"/>
                      <c:pt idx="0">
                        <c:v>5.3</c:v>
                      </c:pt>
                      <c:pt idx="1">
                        <c:v>5.0999999999999996</c:v>
                      </c:pt>
                      <c:pt idx="2">
                        <c:v>5.7</c:v>
                      </c:pt>
                      <c:pt idx="3">
                        <c:v>5.0999999999999996</c:v>
                      </c:pt>
                      <c:pt idx="4">
                        <c:v>4.9000000000000004</c:v>
                      </c:pt>
                      <c:pt idx="5">
                        <c:v>4.7</c:v>
                      </c:pt>
                      <c:pt idx="6">
                        <c:v>4.5999999999999996</c:v>
                      </c:pt>
                      <c:pt idx="7">
                        <c:v>4.8</c:v>
                      </c:pt>
                    </c:numCache>
                  </c:numRef>
                </c:val>
                <c:smooth val="0"/>
                <c:extLst xmlns:c15="http://schemas.microsoft.com/office/drawing/2012/chart">
                  <c:ext xmlns:c16="http://schemas.microsoft.com/office/drawing/2014/chart" uri="{C3380CC4-5D6E-409C-BE32-E72D297353CC}">
                    <c16:uniqueId val="{00000006-01B2-4959-9FE7-5CED33E93235}"/>
                  </c:ext>
                </c:extLst>
              </c15:ser>
            </c15:filteredLineSeries>
          </c:ext>
        </c:extLst>
      </c:lineChart>
      <c:catAx>
        <c:axId val="4359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3592928"/>
        <c:crosses val="autoZero"/>
        <c:auto val="1"/>
        <c:lblAlgn val="ctr"/>
        <c:lblOffset val="100"/>
        <c:noMultiLvlLbl val="0"/>
      </c:catAx>
      <c:valAx>
        <c:axId val="43592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359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Robusta Production trends (m</a:t>
            </a:r>
            <a:r>
              <a:rPr lang="en-US" baseline="0"/>
              <a:t> bags)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'Coffee SnD ETG'!$A$22</c:f>
              <c:strCache>
                <c:ptCount val="1"/>
                <c:pt idx="0">
                  <c:v>Indonesia</c:v>
                </c:pt>
              </c:strCache>
            </c:strRef>
          </c:tx>
          <c:spPr>
            <a:ln w="28575" cap="rnd">
              <a:solidFill>
                <a:schemeClr val="accent3"/>
              </a:solidFill>
              <a:round/>
            </a:ln>
            <a:effectLst/>
          </c:spPr>
          <c:marker>
            <c:symbol val="none"/>
          </c:marker>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ETG'!$B$22:$M$22</c:f>
              <c:numCache>
                <c:formatCode>#,##0.0</c:formatCode>
                <c:ptCount val="12"/>
                <c:pt idx="0">
                  <c:v>12.1</c:v>
                </c:pt>
                <c:pt idx="1">
                  <c:v>9</c:v>
                </c:pt>
                <c:pt idx="2">
                  <c:v>9.6</c:v>
                </c:pt>
                <c:pt idx="3">
                  <c:v>10.8</c:v>
                </c:pt>
                <c:pt idx="4">
                  <c:v>12.1</c:v>
                </c:pt>
                <c:pt idx="5">
                  <c:v>12.1</c:v>
                </c:pt>
                <c:pt idx="6">
                  <c:v>10.5</c:v>
                </c:pt>
                <c:pt idx="7">
                  <c:v>8</c:v>
                </c:pt>
                <c:pt idx="8">
                  <c:v>10.8</c:v>
                </c:pt>
                <c:pt idx="9">
                  <c:v>10.8</c:v>
                </c:pt>
                <c:pt idx="10">
                  <c:v>10.5</c:v>
                </c:pt>
                <c:pt idx="11">
                  <c:v>11</c:v>
                </c:pt>
              </c:numCache>
            </c:numRef>
          </c:val>
          <c:smooth val="0"/>
          <c:extLst>
            <c:ext xmlns:c16="http://schemas.microsoft.com/office/drawing/2014/chart" uri="{C3380CC4-5D6E-409C-BE32-E72D297353CC}">
              <c16:uniqueId val="{00000000-AFA0-4DF4-AC7B-7E548EFF120E}"/>
            </c:ext>
          </c:extLst>
        </c:ser>
        <c:ser>
          <c:idx val="3"/>
          <c:order val="3"/>
          <c:tx>
            <c:strRef>
              <c:f>'Coffee SnD ETG'!$A$23</c:f>
              <c:strCache>
                <c:ptCount val="1"/>
                <c:pt idx="0">
                  <c:v>India</c:v>
                </c:pt>
              </c:strCache>
            </c:strRef>
          </c:tx>
          <c:spPr>
            <a:ln w="28575" cap="rnd">
              <a:solidFill>
                <a:schemeClr val="accent4"/>
              </a:solidFill>
              <a:round/>
            </a:ln>
            <a:effectLst/>
          </c:spPr>
          <c:marker>
            <c:symbol val="none"/>
          </c:marker>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ETG'!$B$23:$M$23</c:f>
              <c:numCache>
                <c:formatCode>#,##0.0</c:formatCode>
                <c:ptCount val="12"/>
                <c:pt idx="0">
                  <c:v>5.2</c:v>
                </c:pt>
                <c:pt idx="1">
                  <c:v>5</c:v>
                </c:pt>
                <c:pt idx="2">
                  <c:v>4.8</c:v>
                </c:pt>
                <c:pt idx="3">
                  <c:v>4.3</c:v>
                </c:pt>
                <c:pt idx="4">
                  <c:v>4.9000000000000004</c:v>
                </c:pt>
                <c:pt idx="5">
                  <c:v>5.5</c:v>
                </c:pt>
                <c:pt idx="6">
                  <c:v>4.9000000000000004</c:v>
                </c:pt>
                <c:pt idx="7">
                  <c:v>5.5</c:v>
                </c:pt>
                <c:pt idx="8">
                  <c:v>5</c:v>
                </c:pt>
                <c:pt idx="9">
                  <c:v>5</c:v>
                </c:pt>
                <c:pt idx="10">
                  <c:v>5.5</c:v>
                </c:pt>
                <c:pt idx="11">
                  <c:v>5.5</c:v>
                </c:pt>
              </c:numCache>
            </c:numRef>
          </c:val>
          <c:smooth val="0"/>
          <c:extLst>
            <c:ext xmlns:c16="http://schemas.microsoft.com/office/drawing/2014/chart" uri="{C3380CC4-5D6E-409C-BE32-E72D297353CC}">
              <c16:uniqueId val="{00000001-AFA0-4DF4-AC7B-7E548EFF120E}"/>
            </c:ext>
          </c:extLst>
        </c:ser>
        <c:ser>
          <c:idx val="4"/>
          <c:order val="4"/>
          <c:tx>
            <c:strRef>
              <c:f>'Coffee SnD ETG'!$A$24</c:f>
              <c:strCache>
                <c:ptCount val="1"/>
                <c:pt idx="0">
                  <c:v>Uganda</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linear"/>
            <c:dispRSqr val="0"/>
            <c:dispEq val="0"/>
          </c:trendline>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ETG'!$B$24:$M$24</c:f>
              <c:numCache>
                <c:formatCode>#,##0.0</c:formatCode>
                <c:ptCount val="12"/>
                <c:pt idx="0">
                  <c:v>4.0999999999999996</c:v>
                </c:pt>
                <c:pt idx="1">
                  <c:v>3.7</c:v>
                </c:pt>
                <c:pt idx="2">
                  <c:v>4</c:v>
                </c:pt>
                <c:pt idx="3">
                  <c:v>4.9000000000000004</c:v>
                </c:pt>
                <c:pt idx="4">
                  <c:v>6.3</c:v>
                </c:pt>
                <c:pt idx="5">
                  <c:v>5.5</c:v>
                </c:pt>
                <c:pt idx="6">
                  <c:v>5.5</c:v>
                </c:pt>
                <c:pt idx="7">
                  <c:v>6.5</c:v>
                </c:pt>
                <c:pt idx="8">
                  <c:v>7</c:v>
                </c:pt>
                <c:pt idx="9">
                  <c:v>7</c:v>
                </c:pt>
                <c:pt idx="10">
                  <c:v>7</c:v>
                </c:pt>
                <c:pt idx="11">
                  <c:v>7</c:v>
                </c:pt>
              </c:numCache>
            </c:numRef>
          </c:val>
          <c:smooth val="0"/>
          <c:extLst>
            <c:ext xmlns:c16="http://schemas.microsoft.com/office/drawing/2014/chart" uri="{C3380CC4-5D6E-409C-BE32-E72D297353CC}">
              <c16:uniqueId val="{00000002-AFA0-4DF4-AC7B-7E548EFF120E}"/>
            </c:ext>
          </c:extLst>
        </c:ser>
        <c:ser>
          <c:idx val="5"/>
          <c:order val="5"/>
          <c:tx>
            <c:strRef>
              <c:f>'Coffee SnD ETG'!$A$25</c:f>
              <c:strCache>
                <c:ptCount val="1"/>
                <c:pt idx="0">
                  <c:v>Cote d'Ivoire</c:v>
                </c:pt>
              </c:strCache>
            </c:strRef>
          </c:tx>
          <c:spPr>
            <a:ln w="28575" cap="rnd">
              <a:solidFill>
                <a:schemeClr val="accent6"/>
              </a:solidFill>
              <a:round/>
            </a:ln>
            <a:effectLst/>
          </c:spPr>
          <c:marker>
            <c:symbol val="none"/>
          </c:marker>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ETG'!$B$25:$M$25</c:f>
              <c:numCache>
                <c:formatCode>#,##0.0</c:formatCode>
                <c:ptCount val="12"/>
                <c:pt idx="0">
                  <c:v>1.4</c:v>
                </c:pt>
                <c:pt idx="1">
                  <c:v>2.1</c:v>
                </c:pt>
                <c:pt idx="2">
                  <c:v>2.1</c:v>
                </c:pt>
                <c:pt idx="3">
                  <c:v>1.9</c:v>
                </c:pt>
                <c:pt idx="4">
                  <c:v>1.4</c:v>
                </c:pt>
                <c:pt idx="5">
                  <c:v>1.5</c:v>
                </c:pt>
                <c:pt idx="6">
                  <c:v>0.9</c:v>
                </c:pt>
                <c:pt idx="7">
                  <c:v>1.8</c:v>
                </c:pt>
                <c:pt idx="8">
                  <c:v>1.5</c:v>
                </c:pt>
                <c:pt idx="9">
                  <c:v>1.5</c:v>
                </c:pt>
                <c:pt idx="10">
                  <c:v>1.5</c:v>
                </c:pt>
                <c:pt idx="11">
                  <c:v>1.5</c:v>
                </c:pt>
              </c:numCache>
            </c:numRef>
          </c:val>
          <c:smooth val="0"/>
          <c:extLst>
            <c:ext xmlns:c16="http://schemas.microsoft.com/office/drawing/2014/chart" uri="{C3380CC4-5D6E-409C-BE32-E72D297353CC}">
              <c16:uniqueId val="{00000003-AFA0-4DF4-AC7B-7E548EFF120E}"/>
            </c:ext>
          </c:extLst>
        </c:ser>
        <c:ser>
          <c:idx val="6"/>
          <c:order val="6"/>
          <c:tx>
            <c:strRef>
              <c:f>'Coffee SnD ETG'!$A$26</c:f>
              <c:strCache>
                <c:ptCount val="1"/>
                <c:pt idx="0">
                  <c:v>Others</c:v>
                </c:pt>
              </c:strCache>
            </c:strRef>
          </c:tx>
          <c:spPr>
            <a:ln w="28575" cap="rnd">
              <a:solidFill>
                <a:schemeClr val="accent1">
                  <a:lumMod val="60000"/>
                </a:schemeClr>
              </a:solidFill>
              <a:round/>
            </a:ln>
            <a:effectLst/>
          </c:spPr>
          <c:marker>
            <c:symbol val="none"/>
          </c:marker>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ETG'!$B$26:$M$26</c:f>
              <c:numCache>
                <c:formatCode>#,##0.0</c:formatCode>
                <c:ptCount val="12"/>
                <c:pt idx="0">
                  <c:v>5.3</c:v>
                </c:pt>
                <c:pt idx="1">
                  <c:v>5.0999999999999996</c:v>
                </c:pt>
                <c:pt idx="2">
                  <c:v>5.7</c:v>
                </c:pt>
                <c:pt idx="3">
                  <c:v>5.0999999999999996</c:v>
                </c:pt>
                <c:pt idx="4">
                  <c:v>4.9000000000000004</c:v>
                </c:pt>
                <c:pt idx="5">
                  <c:v>4.7</c:v>
                </c:pt>
                <c:pt idx="6">
                  <c:v>4.5999999999999996</c:v>
                </c:pt>
                <c:pt idx="7">
                  <c:v>4.8</c:v>
                </c:pt>
                <c:pt idx="8">
                  <c:v>4.9000000000000004</c:v>
                </c:pt>
                <c:pt idx="9">
                  <c:v>5</c:v>
                </c:pt>
                <c:pt idx="10">
                  <c:v>5</c:v>
                </c:pt>
                <c:pt idx="11">
                  <c:v>5</c:v>
                </c:pt>
              </c:numCache>
            </c:numRef>
          </c:val>
          <c:smooth val="0"/>
          <c:extLst>
            <c:ext xmlns:c16="http://schemas.microsoft.com/office/drawing/2014/chart" uri="{C3380CC4-5D6E-409C-BE32-E72D297353CC}">
              <c16:uniqueId val="{00000004-AFA0-4DF4-AC7B-7E548EFF120E}"/>
            </c:ext>
          </c:extLst>
        </c:ser>
        <c:dLbls>
          <c:showLegendKey val="0"/>
          <c:showVal val="0"/>
          <c:showCatName val="0"/>
          <c:showSerName val="0"/>
          <c:showPercent val="0"/>
          <c:showBubbleSize val="0"/>
        </c:dLbls>
        <c:smooth val="0"/>
        <c:axId val="43592512"/>
        <c:axId val="43592928"/>
        <c:extLst>
          <c:ext xmlns:c15="http://schemas.microsoft.com/office/drawing/2012/chart" uri="{02D57815-91ED-43cb-92C2-25804820EDAC}">
            <c15:filteredLineSeries>
              <c15:ser>
                <c:idx val="0"/>
                <c:order val="0"/>
                <c:tx>
                  <c:strRef>
                    <c:extLst>
                      <c:ext uri="{02D57815-91ED-43cb-92C2-25804820EDAC}">
                        <c15:formulaRef>
                          <c15:sqref>'Coffee SnD ETG'!$A$20</c15:sqref>
                        </c15:formulaRef>
                      </c:ext>
                    </c:extLst>
                    <c:strCache>
                      <c:ptCount val="1"/>
                      <c:pt idx="0">
                        <c:v>Vietnam</c:v>
                      </c:pt>
                    </c:strCache>
                  </c:strRef>
                </c:tx>
                <c:spPr>
                  <a:ln w="28575" cap="rnd">
                    <a:solidFill>
                      <a:schemeClr val="accent1"/>
                    </a:solidFill>
                    <a:round/>
                  </a:ln>
                  <a:effectLst/>
                </c:spPr>
                <c:marker>
                  <c:symbol val="none"/>
                </c:marker>
                <c:cat>
                  <c:strRef>
                    <c:extLst>
                      <c:ext uri="{02D57815-91ED-43cb-92C2-25804820EDAC}">
                        <c15:formulaRef>
                          <c15:sqref>'Coffee SnD ETG'!$B$19:$M$19</c15:sqref>
                        </c15:formulaRef>
                      </c:ext>
                    </c:extLst>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extLst>
                      <c:ext uri="{02D57815-91ED-43cb-92C2-25804820EDAC}">
                        <c15:formulaRef>
                          <c15:sqref>'Coffee SnD ETG'!$B$20:$M$20</c15:sqref>
                        </c15:formulaRef>
                      </c:ext>
                    </c:extLst>
                    <c:numCache>
                      <c:formatCode>#,##0.0</c:formatCode>
                      <c:ptCount val="12"/>
                      <c:pt idx="0">
                        <c:v>23.1</c:v>
                      </c:pt>
                      <c:pt idx="1">
                        <c:v>29</c:v>
                      </c:pt>
                      <c:pt idx="2">
                        <c:v>27.9</c:v>
                      </c:pt>
                      <c:pt idx="3">
                        <c:v>27.7</c:v>
                      </c:pt>
                      <c:pt idx="4">
                        <c:v>26.5</c:v>
                      </c:pt>
                      <c:pt idx="5">
                        <c:v>29.1</c:v>
                      </c:pt>
                      <c:pt idx="6">
                        <c:v>28.5</c:v>
                      </c:pt>
                      <c:pt idx="7">
                        <c:v>27.5</c:v>
                      </c:pt>
                      <c:pt idx="8">
                        <c:v>27</c:v>
                      </c:pt>
                      <c:pt idx="9">
                        <c:v>30</c:v>
                      </c:pt>
                      <c:pt idx="10">
                        <c:v>29</c:v>
                      </c:pt>
                      <c:pt idx="11">
                        <c:v>29.5</c:v>
                      </c:pt>
                    </c:numCache>
                  </c:numRef>
                </c:val>
                <c:smooth val="0"/>
                <c:extLst>
                  <c:ext xmlns:c16="http://schemas.microsoft.com/office/drawing/2014/chart" uri="{C3380CC4-5D6E-409C-BE32-E72D297353CC}">
                    <c16:uniqueId val="{00000005-AFA0-4DF4-AC7B-7E548EFF120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'Coffee SnD ETG'!$A$21</c15:sqref>
                        </c15:formulaRef>
                      </c:ext>
                    </c:extLst>
                    <c:strCache>
                      <c:ptCount val="1"/>
                      <c:pt idx="0">
                        <c:v>Brazil</c:v>
                      </c:pt>
                    </c:strCache>
                  </c:strRef>
                </c:tx>
                <c:spPr>
                  <a:ln w="28575" cap="rnd">
                    <a:solidFill>
                      <a:schemeClr val="accent2"/>
                    </a:solidFill>
                    <a:round/>
                  </a:ln>
                  <a:effectLst/>
                </c:spPr>
                <c:marker>
                  <c:symbol val="none"/>
                </c:marker>
                <c:cat>
                  <c:strRef>
                    <c:extLst xmlns:c15="http://schemas.microsoft.com/office/drawing/2012/chart">
                      <c:ext xmlns:c15="http://schemas.microsoft.com/office/drawing/2012/chart" uri="{02D57815-91ED-43cb-92C2-25804820EDAC}">
                        <c15:formulaRef>
                          <c15:sqref>'Coffee SnD ETG'!$B$19:$M$19</c15:sqref>
                        </c15:formulaRef>
                      </c:ext>
                    </c:extLst>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extLst xmlns:c15="http://schemas.microsoft.com/office/drawing/2012/chart">
                      <c:ext xmlns:c15="http://schemas.microsoft.com/office/drawing/2012/chart" uri="{02D57815-91ED-43cb-92C2-25804820EDAC}">
                        <c15:formulaRef>
                          <c15:sqref>'Coffee SnD ETG'!$B$21:$M$21</c15:sqref>
                        </c15:formulaRef>
                      </c:ext>
                    </c:extLst>
                    <c:numCache>
                      <c:formatCode>#,##0.0</c:formatCode>
                      <c:ptCount val="12"/>
                      <c:pt idx="0">
                        <c:v>11.6</c:v>
                      </c:pt>
                      <c:pt idx="1">
                        <c:v>13.3</c:v>
                      </c:pt>
                      <c:pt idx="2">
                        <c:v>19</c:v>
                      </c:pt>
                      <c:pt idx="3">
                        <c:v>21</c:v>
                      </c:pt>
                      <c:pt idx="4">
                        <c:v>20</c:v>
                      </c:pt>
                      <c:pt idx="5">
                        <c:v>22</c:v>
                      </c:pt>
                      <c:pt idx="6">
                        <c:v>23</c:v>
                      </c:pt>
                      <c:pt idx="7">
                        <c:v>24</c:v>
                      </c:pt>
                      <c:pt idx="8">
                        <c:v>22</c:v>
                      </c:pt>
                      <c:pt idx="9">
                        <c:v>26</c:v>
                      </c:pt>
                      <c:pt idx="10">
                        <c:v>24.6</c:v>
                      </c:pt>
                      <c:pt idx="11">
                        <c:v>25</c:v>
                      </c:pt>
                    </c:numCache>
                  </c:numRef>
                </c:val>
                <c:smooth val="0"/>
                <c:extLst xmlns:c15="http://schemas.microsoft.com/office/drawing/2012/chart">
                  <c:ext xmlns:c16="http://schemas.microsoft.com/office/drawing/2014/chart" uri="{C3380CC4-5D6E-409C-BE32-E72D297353CC}">
                    <c16:uniqueId val="{00000006-AFA0-4DF4-AC7B-7E548EFF120E}"/>
                  </c:ext>
                </c:extLst>
              </c15:ser>
            </c15:filteredLineSeries>
          </c:ext>
        </c:extLst>
      </c:lineChart>
      <c:catAx>
        <c:axId val="4359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3592928"/>
        <c:crosses val="autoZero"/>
        <c:auto val="1"/>
        <c:lblAlgn val="ctr"/>
        <c:lblOffset val="100"/>
        <c:noMultiLvlLbl val="0"/>
      </c:catAx>
      <c:valAx>
        <c:axId val="43592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359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Coffee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v>Arabica</c:v>
          </c:tx>
          <c:spPr>
            <a:solidFill>
              <a:schemeClr val="accent1"/>
            </a:solidFill>
            <a:ln>
              <a:noFill/>
            </a:ln>
            <a:effectLst/>
          </c:spPr>
          <c:invertIfNegative val="0"/>
          <c:cat>
            <c:strRef>
              <c:f>'Coffee SnD ETG'!$B$4:$L$4</c:f>
              <c:strCache>
                <c:ptCount val="11"/>
                <c:pt idx="0">
                  <c:v>2016/17</c:v>
                </c:pt>
                <c:pt idx="1">
                  <c:v>2017/18</c:v>
                </c:pt>
                <c:pt idx="2">
                  <c:v>2018/19</c:v>
                </c:pt>
                <c:pt idx="3">
                  <c:v>2019/20</c:v>
                </c:pt>
                <c:pt idx="4">
                  <c:v>2020/21</c:v>
                </c:pt>
                <c:pt idx="5">
                  <c:v>2021/22</c:v>
                </c:pt>
                <c:pt idx="6">
                  <c:v>2022/23*</c:v>
                </c:pt>
                <c:pt idx="7">
                  <c:v>2023/24*</c:v>
                </c:pt>
                <c:pt idx="8">
                  <c:v>2024/25*</c:v>
                </c:pt>
                <c:pt idx="9">
                  <c:v>2025/26*</c:v>
                </c:pt>
                <c:pt idx="10">
                  <c:v>2026/27*</c:v>
                </c:pt>
              </c:strCache>
            </c:strRef>
          </c:cat>
          <c:val>
            <c:numRef>
              <c:f>'Coffee SnD ETG'!$B$15:$L$15</c:f>
              <c:numCache>
                <c:formatCode>#,##0.0_);[Red]\(#,##0.0\)</c:formatCode>
                <c:ptCount val="11"/>
                <c:pt idx="0">
                  <c:v>6.2000000000000028</c:v>
                </c:pt>
                <c:pt idx="1">
                  <c:v>-1.7000000000000028</c:v>
                </c:pt>
                <c:pt idx="2">
                  <c:v>5</c:v>
                </c:pt>
                <c:pt idx="3">
                  <c:v>-4.2000000000000028</c:v>
                </c:pt>
                <c:pt idx="4">
                  <c:v>8.5</c:v>
                </c:pt>
                <c:pt idx="5">
                  <c:v>-6.2999999999999972</c:v>
                </c:pt>
                <c:pt idx="6">
                  <c:v>-3.0999999999999943</c:v>
                </c:pt>
                <c:pt idx="7">
                  <c:v>0.80000000000001137</c:v>
                </c:pt>
                <c:pt idx="8">
                  <c:v>-1.7999999999999972</c:v>
                </c:pt>
                <c:pt idx="9">
                  <c:v>-5.7000000000000028</c:v>
                </c:pt>
                <c:pt idx="10">
                  <c:v>7.5</c:v>
                </c:pt>
              </c:numCache>
            </c:numRef>
          </c:val>
          <c:extLst>
            <c:ext xmlns:c16="http://schemas.microsoft.com/office/drawing/2014/chart" uri="{C3380CC4-5D6E-409C-BE32-E72D297353CC}">
              <c16:uniqueId val="{00000000-F781-4DBF-94D9-574EA0630540}"/>
            </c:ext>
          </c:extLst>
        </c:ser>
        <c:ser>
          <c:idx val="1"/>
          <c:order val="1"/>
          <c:tx>
            <c:v>Robusta</c:v>
          </c:tx>
          <c:spPr>
            <a:solidFill>
              <a:schemeClr val="accent2"/>
            </a:solidFill>
            <a:ln>
              <a:noFill/>
            </a:ln>
            <a:effectLst/>
          </c:spPr>
          <c:invertIfNegative val="0"/>
          <c:cat>
            <c:strRef>
              <c:f>'Coffee SnD ETG'!$B$4:$L$4</c:f>
              <c:strCache>
                <c:ptCount val="11"/>
                <c:pt idx="0">
                  <c:v>2016/17</c:v>
                </c:pt>
                <c:pt idx="1">
                  <c:v>2017/18</c:v>
                </c:pt>
                <c:pt idx="2">
                  <c:v>2018/19</c:v>
                </c:pt>
                <c:pt idx="3">
                  <c:v>2019/20</c:v>
                </c:pt>
                <c:pt idx="4">
                  <c:v>2020/21</c:v>
                </c:pt>
                <c:pt idx="5">
                  <c:v>2021/22</c:v>
                </c:pt>
                <c:pt idx="6">
                  <c:v>2022/23*</c:v>
                </c:pt>
                <c:pt idx="7">
                  <c:v>2023/24*</c:v>
                </c:pt>
                <c:pt idx="8">
                  <c:v>2024/25*</c:v>
                </c:pt>
                <c:pt idx="9">
                  <c:v>2025/26*</c:v>
                </c:pt>
                <c:pt idx="10">
                  <c:v>2026/27*</c:v>
                </c:pt>
              </c:strCache>
            </c:strRef>
          </c:cat>
          <c:val>
            <c:numRef>
              <c:f>'Coffee SnD ETG'!$B$30:$L$30</c:f>
              <c:numCache>
                <c:formatCode>#,##0.0_);[Red]\(#,##0.0\)</c:formatCode>
                <c:ptCount val="11"/>
                <c:pt idx="0">
                  <c:v>-1.7999999999999901</c:v>
                </c:pt>
                <c:pt idx="1">
                  <c:v>-1.3999999999999915</c:v>
                </c:pt>
                <c:pt idx="2">
                  <c:v>1.5</c:v>
                </c:pt>
                <c:pt idx="3">
                  <c:v>1.7000000000000028</c:v>
                </c:pt>
                <c:pt idx="4">
                  <c:v>4.1000000000000085</c:v>
                </c:pt>
                <c:pt idx="5">
                  <c:v>-0.89999999999999147</c:v>
                </c:pt>
                <c:pt idx="6">
                  <c:v>-5.1999999999999886</c:v>
                </c:pt>
                <c:pt idx="7">
                  <c:v>-3.9000000000000057</c:v>
                </c:pt>
                <c:pt idx="8">
                  <c:v>2.2000000000000028</c:v>
                </c:pt>
                <c:pt idx="9">
                  <c:v>7.2999999999999972</c:v>
                </c:pt>
                <c:pt idx="10">
                  <c:v>2.0999999999999943</c:v>
                </c:pt>
              </c:numCache>
            </c:numRef>
          </c:val>
          <c:extLst>
            <c:ext xmlns:c16="http://schemas.microsoft.com/office/drawing/2014/chart" uri="{C3380CC4-5D6E-409C-BE32-E72D297353CC}">
              <c16:uniqueId val="{00000001-F781-4DBF-94D9-574EA0630540}"/>
            </c:ext>
          </c:extLst>
        </c:ser>
        <c:dLbls>
          <c:showLegendKey val="0"/>
          <c:showVal val="0"/>
          <c:showCatName val="0"/>
          <c:showSerName val="0"/>
          <c:showPercent val="0"/>
          <c:showBubbleSize val="0"/>
        </c:dLbls>
        <c:gapWidth val="219"/>
        <c:overlap val="-27"/>
        <c:axId val="664782112"/>
        <c:axId val="664780448"/>
      </c:barChart>
      <c:catAx>
        <c:axId val="6647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0" u="none" strike="noStrike" kern="1200" baseline="0">
                <a:solidFill>
                  <a:schemeClr val="tx1">
                    <a:lumMod val="65000"/>
                    <a:lumOff val="35000"/>
                  </a:schemeClr>
                </a:solidFill>
                <a:latin typeface="+mn-lt"/>
                <a:ea typeface="+mn-ea"/>
                <a:cs typeface="+mn-cs"/>
              </a:defRPr>
            </a:pPr>
            <a:endParaRPr lang="en-NL"/>
          </a:p>
        </c:txPr>
        <c:crossAx val="664780448"/>
        <c:crosses val="autoZero"/>
        <c:auto val="1"/>
        <c:lblAlgn val="ctr"/>
        <c:lblOffset val="100"/>
        <c:noMultiLvlLbl val="0"/>
      </c:catAx>
      <c:valAx>
        <c:axId val="664780448"/>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64782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Global Coffee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rgbClr val="FF0000"/>
            </a:solidFill>
            <a:ln>
              <a:noFill/>
            </a:ln>
            <a:effectLst/>
          </c:spPr>
          <c:invertIfNegative val="0"/>
          <c:dPt>
            <c:idx val="2"/>
            <c:invertIfNegative val="0"/>
            <c:bubble3D val="0"/>
            <c:spPr>
              <a:solidFill>
                <a:srgbClr val="0070C0"/>
              </a:solidFill>
              <a:ln>
                <a:noFill/>
              </a:ln>
              <a:effectLst/>
            </c:spPr>
            <c:extLst>
              <c:ext xmlns:c16="http://schemas.microsoft.com/office/drawing/2014/chart" uri="{C3380CC4-5D6E-409C-BE32-E72D297353CC}">
                <c16:uniqueId val="{00000008-9CF5-42C1-9DE5-74FF2E2EDA6D}"/>
              </c:ext>
            </c:extLst>
          </c:dPt>
          <c:dPt>
            <c:idx val="4"/>
            <c:invertIfNegative val="0"/>
            <c:bubble3D val="0"/>
            <c:spPr>
              <a:solidFill>
                <a:srgbClr val="0070C0"/>
              </a:solidFill>
              <a:ln>
                <a:solidFill>
                  <a:srgbClr val="0070C0"/>
                </a:solidFill>
              </a:ln>
              <a:effectLst/>
            </c:spPr>
            <c:extLst>
              <c:ext xmlns:c16="http://schemas.microsoft.com/office/drawing/2014/chart" uri="{C3380CC4-5D6E-409C-BE32-E72D297353CC}">
                <c16:uniqueId val="{00000001-9CF5-42C1-9DE5-74FF2E2EDA6D}"/>
              </c:ext>
            </c:extLst>
          </c:dPt>
          <c:dPt>
            <c:idx val="5"/>
            <c:invertIfNegative val="0"/>
            <c:bubble3D val="0"/>
            <c:spPr>
              <a:solidFill>
                <a:srgbClr val="FF0000"/>
              </a:solidFill>
              <a:ln>
                <a:solidFill>
                  <a:srgbClr val="FF0000"/>
                </a:solidFill>
              </a:ln>
              <a:effectLst/>
            </c:spPr>
          </c:dPt>
          <c:dPt>
            <c:idx val="6"/>
            <c:invertIfNegative val="0"/>
            <c:bubble3D val="0"/>
            <c:spPr>
              <a:solidFill>
                <a:srgbClr val="FF0000"/>
              </a:solidFill>
              <a:ln>
                <a:solidFill>
                  <a:srgbClr val="FF0000"/>
                </a:solidFill>
              </a:ln>
              <a:effectLst/>
            </c:spPr>
            <c:extLst>
              <c:ext xmlns:c16="http://schemas.microsoft.com/office/drawing/2014/chart" uri="{C3380CC4-5D6E-409C-BE32-E72D297353CC}">
                <c16:uniqueId val="{00000004-9CF5-42C1-9DE5-74FF2E2EDA6D}"/>
              </c:ext>
            </c:extLst>
          </c:dPt>
          <c:dPt>
            <c:idx val="8"/>
            <c:invertIfNegative val="0"/>
            <c:bubble3D val="0"/>
            <c:spPr>
              <a:solidFill>
                <a:srgbClr val="0070C0"/>
              </a:solidFill>
              <a:ln>
                <a:solidFill>
                  <a:srgbClr val="0070C0"/>
                </a:solidFill>
              </a:ln>
              <a:effectLst/>
            </c:spPr>
            <c:extLst>
              <c:ext xmlns:c16="http://schemas.microsoft.com/office/drawing/2014/chart" uri="{C3380CC4-5D6E-409C-BE32-E72D297353CC}">
                <c16:uniqueId val="{00000006-9CF5-42C1-9DE5-74FF2E2EDA6D}"/>
              </c:ext>
            </c:extLst>
          </c:dPt>
          <c:dPt>
            <c:idx val="9"/>
            <c:invertIfNegative val="0"/>
            <c:bubble3D val="0"/>
            <c:spPr>
              <a:solidFill>
                <a:srgbClr val="0070C0"/>
              </a:solidFill>
              <a:ln>
                <a:solidFill>
                  <a:srgbClr val="0070C0"/>
                </a:solidFill>
              </a:ln>
              <a:effectLst/>
            </c:spPr>
            <c:extLst>
              <c:ext xmlns:c16="http://schemas.microsoft.com/office/drawing/2014/chart" uri="{C3380CC4-5D6E-409C-BE32-E72D297353CC}">
                <c16:uniqueId val="{00000007-9CF5-42C1-9DE5-74FF2E2EDA6D}"/>
              </c:ext>
            </c:extLst>
          </c:dPt>
          <c:dPt>
            <c:idx val="10"/>
            <c:invertIfNegative val="0"/>
            <c:bubble3D val="0"/>
            <c:spPr>
              <a:solidFill>
                <a:srgbClr val="0070C0"/>
              </a:solidFill>
              <a:ln>
                <a:solidFill>
                  <a:srgbClr val="0070C0"/>
                </a:solidFill>
              </a:ln>
              <a:effectLst/>
            </c:spPr>
          </c:dPt>
          <c:dPt>
            <c:idx val="11"/>
            <c:invertIfNegative val="0"/>
            <c:bubble3D val="0"/>
            <c:spPr>
              <a:solidFill>
                <a:srgbClr val="0070C0"/>
              </a:solidFill>
              <a:ln>
                <a:solidFill>
                  <a:srgbClr val="0070C0"/>
                </a:solidFill>
              </a:ln>
              <a:effectLst/>
            </c:spPr>
          </c:dPt>
          <c:cat>
            <c:strRef>
              <c:f>'Coffee SnD ETG'!$B$35:$M$35</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ETG'!$B$38:$M$38</c:f>
              <c:numCache>
                <c:formatCode>#,##0.0_);[Red]\(#,##0.0\)</c:formatCode>
                <c:ptCount val="12"/>
                <c:pt idx="0">
                  <c:v>4.4000000000000057</c:v>
                </c:pt>
                <c:pt idx="1">
                  <c:v>-3.0999999999999943</c:v>
                </c:pt>
                <c:pt idx="2">
                  <c:v>6.5</c:v>
                </c:pt>
                <c:pt idx="3">
                  <c:v>-2.5</c:v>
                </c:pt>
                <c:pt idx="4">
                  <c:v>12.600000000000023</c:v>
                </c:pt>
                <c:pt idx="5">
                  <c:v>-7.1999999999999886</c:v>
                </c:pt>
                <c:pt idx="6">
                  <c:v>-8.2999999999999829</c:v>
                </c:pt>
                <c:pt idx="7">
                  <c:v>-3.0999999999999943</c:v>
                </c:pt>
                <c:pt idx="8">
                  <c:v>0.40000000000000568</c:v>
                </c:pt>
                <c:pt idx="9">
                  <c:v>1.5999999999999943</c:v>
                </c:pt>
                <c:pt idx="10">
                  <c:v>9.5999999999999943</c:v>
                </c:pt>
                <c:pt idx="11">
                  <c:v>4.9000000000000057</c:v>
                </c:pt>
              </c:numCache>
            </c:numRef>
          </c:val>
          <c:extLst>
            <c:ext xmlns:c16="http://schemas.microsoft.com/office/drawing/2014/chart" uri="{C3380CC4-5D6E-409C-BE32-E72D297353CC}">
              <c16:uniqueId val="{00000000-3240-4565-A176-89BF4EA8772C}"/>
            </c:ext>
          </c:extLst>
        </c:ser>
        <c:dLbls>
          <c:showLegendKey val="0"/>
          <c:showVal val="0"/>
          <c:showCatName val="0"/>
          <c:showSerName val="0"/>
          <c:showPercent val="0"/>
          <c:showBubbleSize val="0"/>
        </c:dLbls>
        <c:gapWidth val="219"/>
        <c:overlap val="-27"/>
        <c:axId val="1652625088"/>
        <c:axId val="1652626752"/>
      </c:barChart>
      <c:catAx>
        <c:axId val="165262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652626752"/>
        <c:crosses val="autoZero"/>
        <c:auto val="1"/>
        <c:lblAlgn val="ctr"/>
        <c:lblOffset val="100"/>
        <c:noMultiLvlLbl val="0"/>
      </c:catAx>
      <c:valAx>
        <c:axId val="1652626752"/>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65262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Two year cycle Global Coffee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chemeClr val="accent1"/>
            </a:solidFill>
            <a:ln>
              <a:noFill/>
            </a:ln>
            <a:effectLst/>
          </c:spPr>
          <c:invertIfNegative val="0"/>
          <c:dPt>
            <c:idx val="6"/>
            <c:invertIfNegative val="0"/>
            <c:bubble3D val="0"/>
            <c:spPr>
              <a:solidFill>
                <a:srgbClr val="FF0000"/>
              </a:solidFill>
              <a:ln>
                <a:solidFill>
                  <a:srgbClr val="FF0000"/>
                </a:solidFill>
              </a:ln>
              <a:effectLst/>
            </c:spPr>
            <c:extLst>
              <c:ext xmlns:c16="http://schemas.microsoft.com/office/drawing/2014/chart" uri="{C3380CC4-5D6E-409C-BE32-E72D297353CC}">
                <c16:uniqueId val="{00000000-E325-496F-BA0B-93EECB504343}"/>
              </c:ext>
            </c:extLst>
          </c:dPt>
          <c:dPt>
            <c:idx val="8"/>
            <c:invertIfNegative val="0"/>
            <c:bubble3D val="0"/>
            <c:spPr>
              <a:solidFill>
                <a:srgbClr val="0070C0"/>
              </a:solidFill>
              <a:ln>
                <a:solidFill>
                  <a:srgbClr val="0070C0"/>
                </a:solidFill>
              </a:ln>
              <a:effectLst/>
            </c:spPr>
            <c:extLst>
              <c:ext xmlns:c16="http://schemas.microsoft.com/office/drawing/2014/chart" uri="{C3380CC4-5D6E-409C-BE32-E72D297353CC}">
                <c16:uniqueId val="{00000004-1BA1-456A-889F-1A19261C1B79}"/>
              </c:ext>
            </c:extLst>
          </c:dPt>
          <c:dPt>
            <c:idx val="10"/>
            <c:invertIfNegative val="0"/>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a:effectLst/>
            </c:spPr>
          </c:dPt>
          <c:cat>
            <c:strRef>
              <c:f>'Coffee SnD ETG'!$B$39:$M$39</c:f>
              <c:strCache>
                <c:ptCount val="11"/>
                <c:pt idx="0">
                  <c:v>2016/18</c:v>
                </c:pt>
                <c:pt idx="2">
                  <c:v>2018/20</c:v>
                </c:pt>
                <c:pt idx="4">
                  <c:v>2020/22</c:v>
                </c:pt>
                <c:pt idx="6">
                  <c:v>2022/24</c:v>
                </c:pt>
                <c:pt idx="8">
                  <c:v>2024/26</c:v>
                </c:pt>
                <c:pt idx="10">
                  <c:v>2026/28</c:v>
                </c:pt>
              </c:strCache>
            </c:strRef>
          </c:cat>
          <c:val>
            <c:numRef>
              <c:f>'Coffee SnD ETG'!$B$40:$M$40</c:f>
              <c:numCache>
                <c:formatCode>General</c:formatCode>
                <c:ptCount val="12"/>
                <c:pt idx="0" formatCode="#,##0.0_);[Red]\(#,##0.0\)">
                  <c:v>1.3000000000000114</c:v>
                </c:pt>
                <c:pt idx="2" formatCode="#,##0.0_);[Red]\(#,##0.0\)">
                  <c:v>4</c:v>
                </c:pt>
                <c:pt idx="4" formatCode="#,##0.0_);[Red]\(#,##0.0\)">
                  <c:v>5.4000000000000341</c:v>
                </c:pt>
                <c:pt idx="6" formatCode="#,##0.0_);[Red]\(#,##0.0\)">
                  <c:v>-11.399999999999977</c:v>
                </c:pt>
                <c:pt idx="8" formatCode="#,##0.0_);[Red]\(#,##0.0\)">
                  <c:v>2</c:v>
                </c:pt>
                <c:pt idx="10" formatCode="#,##0.0_);[Red]\(#,##0.0\)">
                  <c:v>14.5</c:v>
                </c:pt>
              </c:numCache>
            </c:numRef>
          </c:val>
          <c:extLst>
            <c:ext xmlns:c16="http://schemas.microsoft.com/office/drawing/2014/chart" uri="{C3380CC4-5D6E-409C-BE32-E72D297353CC}">
              <c16:uniqueId val="{00000000-EC97-4329-9F4C-825BE6C48E59}"/>
            </c:ext>
          </c:extLst>
        </c:ser>
        <c:dLbls>
          <c:showLegendKey val="0"/>
          <c:showVal val="0"/>
          <c:showCatName val="0"/>
          <c:showSerName val="0"/>
          <c:showPercent val="0"/>
          <c:showBubbleSize val="0"/>
        </c:dLbls>
        <c:gapWidth val="219"/>
        <c:overlap val="-27"/>
        <c:axId val="1522700160"/>
        <c:axId val="1522704320"/>
      </c:barChart>
      <c:catAx>
        <c:axId val="15227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L"/>
          </a:p>
        </c:txPr>
        <c:crossAx val="1522704320"/>
        <c:crosses val="autoZero"/>
        <c:auto val="1"/>
        <c:lblAlgn val="ctr"/>
        <c:lblOffset val="100"/>
        <c:noMultiLvlLbl val="0"/>
      </c:catAx>
      <c:valAx>
        <c:axId val="1522704320"/>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2270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Arabica 2 year cycle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'Coffee SnD ETG'!$A$81</c:f>
              <c:strCache>
                <c:ptCount val="1"/>
                <c:pt idx="0">
                  <c:v>Arabica</c:v>
                </c:pt>
              </c:strCache>
            </c:strRef>
          </c:tx>
          <c:spPr>
            <a:solidFill>
              <a:srgbClr val="0070C0"/>
            </a:solidFill>
            <a:ln>
              <a:solidFill>
                <a:srgbClr val="0070C0"/>
              </a:solidFill>
            </a:ln>
            <a:effectLst/>
          </c:spPr>
          <c:invertIfNegative val="0"/>
          <c:dPt>
            <c:idx val="6"/>
            <c:invertIfNegative val="0"/>
            <c:bubble3D val="0"/>
            <c:spPr>
              <a:solidFill>
                <a:srgbClr val="FF0000"/>
              </a:solidFill>
              <a:ln>
                <a:solidFill>
                  <a:srgbClr val="FF0000"/>
                </a:solidFill>
              </a:ln>
              <a:effectLst/>
            </c:spPr>
            <c:extLst>
              <c:ext xmlns:c16="http://schemas.microsoft.com/office/drawing/2014/chart" uri="{C3380CC4-5D6E-409C-BE32-E72D297353CC}">
                <c16:uniqueId val="{00000000-124C-495A-9D28-A7C53349A7DA}"/>
              </c:ext>
            </c:extLst>
          </c:dPt>
          <c:dPt>
            <c:idx val="8"/>
            <c:invertIfNegative val="0"/>
            <c:bubble3D val="0"/>
            <c:spPr>
              <a:solidFill>
                <a:srgbClr val="FF0000"/>
              </a:solidFill>
              <a:ln>
                <a:solidFill>
                  <a:srgbClr val="FF0000"/>
                </a:solidFill>
              </a:ln>
              <a:effectLst/>
            </c:spPr>
          </c:dPt>
          <c:cat>
            <c:strRef>
              <c:f>'Coffee SnD ETG'!$B$80:$M$80</c:f>
              <c:strCache>
                <c:ptCount val="11"/>
                <c:pt idx="0">
                  <c:v>2016/18</c:v>
                </c:pt>
                <c:pt idx="2">
                  <c:v>2018/20</c:v>
                </c:pt>
                <c:pt idx="4">
                  <c:v>2020/22</c:v>
                </c:pt>
                <c:pt idx="6">
                  <c:v>2022/24</c:v>
                </c:pt>
                <c:pt idx="8">
                  <c:v>2024/26</c:v>
                </c:pt>
                <c:pt idx="10">
                  <c:v>2026/28</c:v>
                </c:pt>
              </c:strCache>
            </c:strRef>
          </c:cat>
          <c:val>
            <c:numRef>
              <c:f>'Coffee SnD ETG'!$B$81:$M$81</c:f>
              <c:numCache>
                <c:formatCode>General</c:formatCode>
                <c:ptCount val="12"/>
                <c:pt idx="0" formatCode="#,##0.0_);[Red]\(#,##0.0\)">
                  <c:v>4.5</c:v>
                </c:pt>
                <c:pt idx="2" formatCode="#,##0.0_);[Red]\(#,##0.0\)">
                  <c:v>0.79999999999999716</c:v>
                </c:pt>
                <c:pt idx="4" formatCode="#,##0.0_);[Red]\(#,##0.0\)">
                  <c:v>2.2000000000000028</c:v>
                </c:pt>
                <c:pt idx="6" formatCode="#,##0.0_);[Red]\(#,##0.0\)">
                  <c:v>-2.2999999999999829</c:v>
                </c:pt>
                <c:pt idx="8" formatCode="#,##0.0_);[Red]\(#,##0.0\)">
                  <c:v>-7.5</c:v>
                </c:pt>
                <c:pt idx="10" formatCode="#,##0.0_);[Red]\(#,##0.0\)">
                  <c:v>8.9000000000000057</c:v>
                </c:pt>
              </c:numCache>
            </c:numRef>
          </c:val>
          <c:extLst>
            <c:ext xmlns:c16="http://schemas.microsoft.com/office/drawing/2014/chart" uri="{C3380CC4-5D6E-409C-BE32-E72D297353CC}">
              <c16:uniqueId val="{00000000-549C-4A27-8AE8-390F0FC8AB2F}"/>
            </c:ext>
          </c:extLst>
        </c:ser>
        <c:dLbls>
          <c:showLegendKey val="0"/>
          <c:showVal val="0"/>
          <c:showCatName val="0"/>
          <c:showSerName val="0"/>
          <c:showPercent val="0"/>
          <c:showBubbleSize val="0"/>
        </c:dLbls>
        <c:gapWidth val="219"/>
        <c:overlap val="-27"/>
        <c:axId val="1503493472"/>
        <c:axId val="1503492640"/>
      </c:barChart>
      <c:catAx>
        <c:axId val="15034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03492640"/>
        <c:crosses val="autoZero"/>
        <c:auto val="1"/>
        <c:lblAlgn val="ctr"/>
        <c:lblOffset val="100"/>
        <c:noMultiLvlLbl val="0"/>
      </c:catAx>
      <c:valAx>
        <c:axId val="1503492640"/>
        <c:scaling>
          <c:orientation val="minMax"/>
        </c:scaling>
        <c:delete val="0"/>
        <c:axPos val="r"/>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03493472"/>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2 year cycle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stacked"/>
        <c:varyColors val="0"/>
        <c:ser>
          <c:idx val="0"/>
          <c:order val="0"/>
          <c:tx>
            <c:strRef>
              <c:f>'Coffee SnD ETG'!$A$81</c:f>
              <c:strCache>
                <c:ptCount val="1"/>
                <c:pt idx="0">
                  <c:v>Arabica</c:v>
                </c:pt>
              </c:strCache>
            </c:strRef>
          </c:tx>
          <c:spPr>
            <a:solidFill>
              <a:schemeClr val="accent1"/>
            </a:solidFill>
            <a:ln>
              <a:noFill/>
            </a:ln>
            <a:effectLst/>
          </c:spPr>
          <c:invertIfNegative val="0"/>
          <c:cat>
            <c:strRef>
              <c:f>'Coffee SnD ETG'!$B$80:$M$80</c:f>
              <c:strCache>
                <c:ptCount val="11"/>
                <c:pt idx="0">
                  <c:v>2016/18</c:v>
                </c:pt>
                <c:pt idx="2">
                  <c:v>2018/20</c:v>
                </c:pt>
                <c:pt idx="4">
                  <c:v>2020/22</c:v>
                </c:pt>
                <c:pt idx="6">
                  <c:v>2022/24</c:v>
                </c:pt>
                <c:pt idx="8">
                  <c:v>2024/26</c:v>
                </c:pt>
                <c:pt idx="10">
                  <c:v>2026/28</c:v>
                </c:pt>
              </c:strCache>
            </c:strRef>
          </c:cat>
          <c:val>
            <c:numRef>
              <c:f>'Coffee SnD ETG'!$B$81:$M$81</c:f>
              <c:numCache>
                <c:formatCode>General</c:formatCode>
                <c:ptCount val="12"/>
                <c:pt idx="0" formatCode="#,##0.0_);[Red]\(#,##0.0\)">
                  <c:v>4.5</c:v>
                </c:pt>
                <c:pt idx="2" formatCode="#,##0.0_);[Red]\(#,##0.0\)">
                  <c:v>0.79999999999999716</c:v>
                </c:pt>
                <c:pt idx="4" formatCode="#,##0.0_);[Red]\(#,##0.0\)">
                  <c:v>2.2000000000000028</c:v>
                </c:pt>
                <c:pt idx="6" formatCode="#,##0.0_);[Red]\(#,##0.0\)">
                  <c:v>-2.2999999999999829</c:v>
                </c:pt>
                <c:pt idx="8" formatCode="#,##0.0_);[Red]\(#,##0.0\)">
                  <c:v>-7.5</c:v>
                </c:pt>
                <c:pt idx="10" formatCode="#,##0.0_);[Red]\(#,##0.0\)">
                  <c:v>8.9000000000000057</c:v>
                </c:pt>
              </c:numCache>
            </c:numRef>
          </c:val>
          <c:extLst>
            <c:ext xmlns:c16="http://schemas.microsoft.com/office/drawing/2014/chart" uri="{C3380CC4-5D6E-409C-BE32-E72D297353CC}">
              <c16:uniqueId val="{00000000-8CBF-476C-9BAC-09FA456237FA}"/>
            </c:ext>
          </c:extLst>
        </c:ser>
        <c:ser>
          <c:idx val="1"/>
          <c:order val="1"/>
          <c:tx>
            <c:strRef>
              <c:f>'Coffee SnD ETG'!$A$82</c:f>
              <c:strCache>
                <c:ptCount val="1"/>
                <c:pt idx="0">
                  <c:v>Robusta</c:v>
                </c:pt>
              </c:strCache>
            </c:strRef>
          </c:tx>
          <c:spPr>
            <a:solidFill>
              <a:schemeClr val="accent2"/>
            </a:solidFill>
            <a:ln>
              <a:noFill/>
            </a:ln>
            <a:effectLst/>
          </c:spPr>
          <c:invertIfNegative val="0"/>
          <c:cat>
            <c:strRef>
              <c:f>'Coffee SnD ETG'!$B$80:$M$80</c:f>
              <c:strCache>
                <c:ptCount val="11"/>
                <c:pt idx="0">
                  <c:v>2016/18</c:v>
                </c:pt>
                <c:pt idx="2">
                  <c:v>2018/20</c:v>
                </c:pt>
                <c:pt idx="4">
                  <c:v>2020/22</c:v>
                </c:pt>
                <c:pt idx="6">
                  <c:v>2022/24</c:v>
                </c:pt>
                <c:pt idx="8">
                  <c:v>2024/26</c:v>
                </c:pt>
                <c:pt idx="10">
                  <c:v>2026/28</c:v>
                </c:pt>
              </c:strCache>
            </c:strRef>
          </c:cat>
          <c:val>
            <c:numRef>
              <c:f>'Coffee SnD ETG'!$B$82:$M$82</c:f>
              <c:numCache>
                <c:formatCode>General</c:formatCode>
                <c:ptCount val="12"/>
                <c:pt idx="0" formatCode="#,##0.0_);[Red]\(#,##0.0\)">
                  <c:v>-3.1999999999999815</c:v>
                </c:pt>
                <c:pt idx="2" formatCode="#,##0.0_);[Red]\(#,##0.0\)">
                  <c:v>3.2000000000000028</c:v>
                </c:pt>
                <c:pt idx="4" formatCode="#,##0.0_);[Red]\(#,##0.0\)">
                  <c:v>3.2000000000000171</c:v>
                </c:pt>
                <c:pt idx="6" formatCode="#,##0.0_);[Red]\(#,##0.0\)">
                  <c:v>-9.0999999999999943</c:v>
                </c:pt>
                <c:pt idx="8" formatCode="#,##0.0_);[Red]\(#,##0.0\)">
                  <c:v>9.5</c:v>
                </c:pt>
                <c:pt idx="10" formatCode="#,##0.0_);[Red]\(#,##0.0\)">
                  <c:v>5.5999999999999943</c:v>
                </c:pt>
              </c:numCache>
            </c:numRef>
          </c:val>
          <c:extLst>
            <c:ext xmlns:c16="http://schemas.microsoft.com/office/drawing/2014/chart" uri="{C3380CC4-5D6E-409C-BE32-E72D297353CC}">
              <c16:uniqueId val="{00000001-8CBF-476C-9BAC-09FA456237FA}"/>
            </c:ext>
          </c:extLst>
        </c:ser>
        <c:dLbls>
          <c:showLegendKey val="0"/>
          <c:showVal val="0"/>
          <c:showCatName val="0"/>
          <c:showSerName val="0"/>
          <c:showPercent val="0"/>
          <c:showBubbleSize val="0"/>
        </c:dLbls>
        <c:gapWidth val="150"/>
        <c:overlap val="100"/>
        <c:axId val="1481165520"/>
        <c:axId val="1481165936"/>
      </c:barChart>
      <c:catAx>
        <c:axId val="148116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81165936"/>
        <c:crosses val="autoZero"/>
        <c:auto val="1"/>
        <c:lblAlgn val="ctr"/>
        <c:lblOffset val="100"/>
        <c:noMultiLvlLbl val="0"/>
      </c:catAx>
      <c:valAx>
        <c:axId val="1481165936"/>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8116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 ratio Arabica/Robusta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v>Arabica</c:v>
          </c:tx>
          <c:spPr>
            <a:solidFill>
              <a:schemeClr val="accent1"/>
            </a:solidFill>
            <a:ln>
              <a:noFill/>
            </a:ln>
            <a:effectLst/>
          </c:spPr>
          <c:invertIfNegative val="0"/>
          <c:cat>
            <c:strRef>
              <c:f>'Coffee SnD ETG'!$B$4:$J$4</c:f>
              <c:strCache>
                <c:ptCount val="9"/>
                <c:pt idx="0">
                  <c:v>2016/17</c:v>
                </c:pt>
                <c:pt idx="1">
                  <c:v>2017/18</c:v>
                </c:pt>
                <c:pt idx="2">
                  <c:v>2018/19</c:v>
                </c:pt>
                <c:pt idx="3">
                  <c:v>2019/20</c:v>
                </c:pt>
                <c:pt idx="4">
                  <c:v>2020/21</c:v>
                </c:pt>
                <c:pt idx="5">
                  <c:v>2021/22</c:v>
                </c:pt>
                <c:pt idx="6">
                  <c:v>2022/23*</c:v>
                </c:pt>
                <c:pt idx="7">
                  <c:v>2023/24*</c:v>
                </c:pt>
                <c:pt idx="8">
                  <c:v>2024/25*</c:v>
                </c:pt>
              </c:strCache>
            </c:strRef>
          </c:cat>
          <c:val>
            <c:numRef>
              <c:f>'Coffee SnD ETG'!$B$17:$J$17</c:f>
              <c:numCache>
                <c:formatCode>0.0%</c:formatCode>
                <c:ptCount val="9"/>
                <c:pt idx="0">
                  <c:v>0.28025477707006369</c:v>
                </c:pt>
                <c:pt idx="1">
                  <c:v>0.26417112299465234</c:v>
                </c:pt>
                <c:pt idx="2">
                  <c:v>0.3033707865168539</c:v>
                </c:pt>
                <c:pt idx="3">
                  <c:v>0.2695560253699788</c:v>
                </c:pt>
                <c:pt idx="4">
                  <c:v>0.35416666666666657</c:v>
                </c:pt>
                <c:pt idx="5">
                  <c:v>0.30306345733041568</c:v>
                </c:pt>
                <c:pt idx="6">
                  <c:v>0.27640449438202247</c:v>
                </c:pt>
                <c:pt idx="7">
                  <c:v>0.27459459459459473</c:v>
                </c:pt>
                <c:pt idx="8">
                  <c:v>0.23838383838383853</c:v>
                </c:pt>
              </c:numCache>
            </c:numRef>
          </c:val>
          <c:extLst>
            <c:ext xmlns:c16="http://schemas.microsoft.com/office/drawing/2014/chart" uri="{C3380CC4-5D6E-409C-BE32-E72D297353CC}">
              <c16:uniqueId val="{00000000-2F6E-4086-A975-315A3B45986A}"/>
            </c:ext>
          </c:extLst>
        </c:ser>
        <c:ser>
          <c:idx val="1"/>
          <c:order val="1"/>
          <c:tx>
            <c:v>Robusta</c:v>
          </c:tx>
          <c:spPr>
            <a:solidFill>
              <a:schemeClr val="accent2"/>
            </a:solidFill>
            <a:ln>
              <a:noFill/>
            </a:ln>
            <a:effectLst/>
          </c:spPr>
          <c:invertIfNegative val="0"/>
          <c:cat>
            <c:strRef>
              <c:f>'Coffee SnD ETG'!$B$4:$J$4</c:f>
              <c:strCache>
                <c:ptCount val="9"/>
                <c:pt idx="0">
                  <c:v>2016/17</c:v>
                </c:pt>
                <c:pt idx="1">
                  <c:v>2017/18</c:v>
                </c:pt>
                <c:pt idx="2">
                  <c:v>2018/19</c:v>
                </c:pt>
                <c:pt idx="3">
                  <c:v>2019/20</c:v>
                </c:pt>
                <c:pt idx="4">
                  <c:v>2020/21</c:v>
                </c:pt>
                <c:pt idx="5">
                  <c:v>2021/22</c:v>
                </c:pt>
                <c:pt idx="6">
                  <c:v>2022/23*</c:v>
                </c:pt>
                <c:pt idx="7">
                  <c:v>2023/24*</c:v>
                </c:pt>
                <c:pt idx="8">
                  <c:v>2024/25*</c:v>
                </c:pt>
              </c:strCache>
            </c:strRef>
          </c:cat>
          <c:val>
            <c:numRef>
              <c:f>'Coffee SnD ETG'!$B$32:$J$32</c:f>
              <c:numCache>
                <c:formatCode>0%</c:formatCode>
                <c:ptCount val="9"/>
                <c:pt idx="0">
                  <c:v>0.24613003095975236</c:v>
                </c:pt>
                <c:pt idx="1">
                  <c:v>0.21137026239067069</c:v>
                </c:pt>
                <c:pt idx="2">
                  <c:v>0.22346368715083811</c:v>
                </c:pt>
                <c:pt idx="3">
                  <c:v>0.23918918918918933</c:v>
                </c:pt>
                <c:pt idx="4">
                  <c:v>0.30277777777777803</c:v>
                </c:pt>
                <c:pt idx="5">
                  <c:v>0.25707257072570761</c:v>
                </c:pt>
                <c:pt idx="6">
                  <c:v>0.18892900120336992</c:v>
                </c:pt>
                <c:pt idx="7">
                  <c:v>0.14390243902439065</c:v>
                </c:pt>
                <c:pt idx="8">
                  <c:v>0.18421052631578994</c:v>
                </c:pt>
              </c:numCache>
            </c:numRef>
          </c:val>
          <c:extLst>
            <c:ext xmlns:c16="http://schemas.microsoft.com/office/drawing/2014/chart" uri="{C3380CC4-5D6E-409C-BE32-E72D297353CC}">
              <c16:uniqueId val="{00000001-2F6E-4086-A975-315A3B45986A}"/>
            </c:ext>
          </c:extLst>
        </c:ser>
        <c:dLbls>
          <c:showLegendKey val="0"/>
          <c:showVal val="0"/>
          <c:showCatName val="0"/>
          <c:showSerName val="0"/>
          <c:showPercent val="0"/>
          <c:showBubbleSize val="0"/>
        </c:dLbls>
        <c:gapWidth val="219"/>
        <c:overlap val="-27"/>
        <c:axId val="1143124944"/>
        <c:axId val="1143122448"/>
      </c:barChart>
      <c:catAx>
        <c:axId val="114312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43122448"/>
        <c:crosses val="autoZero"/>
        <c:auto val="1"/>
        <c:lblAlgn val="ctr"/>
        <c:lblOffset val="100"/>
        <c:noMultiLvlLbl val="0"/>
      </c:catAx>
      <c:valAx>
        <c:axId val="11431224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43124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 year cycle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'Coffee SnD ETG'!$A$81</c:f>
              <c:strCache>
                <c:ptCount val="1"/>
                <c:pt idx="0">
                  <c:v>Arabica</c:v>
                </c:pt>
              </c:strCache>
            </c:strRef>
          </c:tx>
          <c:spPr>
            <a:solidFill>
              <a:schemeClr val="accent1"/>
            </a:solidFill>
            <a:ln>
              <a:noFill/>
            </a:ln>
            <a:effectLst/>
          </c:spPr>
          <c:invertIfNegative val="0"/>
          <c:cat>
            <c:strRef>
              <c:f>'Coffee SnD ETG'!$B$80:$M$80</c:f>
              <c:strCache>
                <c:ptCount val="11"/>
                <c:pt idx="0">
                  <c:v>2016/18</c:v>
                </c:pt>
                <c:pt idx="2">
                  <c:v>2018/20</c:v>
                </c:pt>
                <c:pt idx="4">
                  <c:v>2020/22</c:v>
                </c:pt>
                <c:pt idx="6">
                  <c:v>2022/24</c:v>
                </c:pt>
                <c:pt idx="8">
                  <c:v>2024/26</c:v>
                </c:pt>
                <c:pt idx="10">
                  <c:v>2026/28</c:v>
                </c:pt>
              </c:strCache>
            </c:strRef>
          </c:cat>
          <c:val>
            <c:numRef>
              <c:f>'Coffee SnD ETG'!$B$81:$M$81</c:f>
              <c:numCache>
                <c:formatCode>General</c:formatCode>
                <c:ptCount val="12"/>
                <c:pt idx="0" formatCode="#,##0.0_);[Red]\(#,##0.0\)">
                  <c:v>4.5</c:v>
                </c:pt>
                <c:pt idx="2" formatCode="#,##0.0_);[Red]\(#,##0.0\)">
                  <c:v>0.79999999999999716</c:v>
                </c:pt>
                <c:pt idx="4" formatCode="#,##0.0_);[Red]\(#,##0.0\)">
                  <c:v>2.2000000000000028</c:v>
                </c:pt>
                <c:pt idx="6" formatCode="#,##0.0_);[Red]\(#,##0.0\)">
                  <c:v>-2.2999999999999829</c:v>
                </c:pt>
                <c:pt idx="8" formatCode="#,##0.0_);[Red]\(#,##0.0\)">
                  <c:v>-7.5</c:v>
                </c:pt>
                <c:pt idx="10" formatCode="#,##0.0_);[Red]\(#,##0.0\)">
                  <c:v>8.9000000000000057</c:v>
                </c:pt>
              </c:numCache>
            </c:numRef>
          </c:val>
          <c:extLst>
            <c:ext xmlns:c16="http://schemas.microsoft.com/office/drawing/2014/chart" uri="{C3380CC4-5D6E-409C-BE32-E72D297353CC}">
              <c16:uniqueId val="{00000000-0CCD-4A7F-879B-6AE9C340668B}"/>
            </c:ext>
          </c:extLst>
        </c:ser>
        <c:ser>
          <c:idx val="1"/>
          <c:order val="1"/>
          <c:tx>
            <c:strRef>
              <c:f>'Coffee SnD ETG'!$A$82</c:f>
              <c:strCache>
                <c:ptCount val="1"/>
                <c:pt idx="0">
                  <c:v>Robusta</c:v>
                </c:pt>
              </c:strCache>
            </c:strRef>
          </c:tx>
          <c:spPr>
            <a:solidFill>
              <a:schemeClr val="accent2"/>
            </a:solidFill>
            <a:ln>
              <a:noFill/>
            </a:ln>
            <a:effectLst/>
          </c:spPr>
          <c:invertIfNegative val="0"/>
          <c:cat>
            <c:strRef>
              <c:f>'Coffee SnD ETG'!$B$80:$M$80</c:f>
              <c:strCache>
                <c:ptCount val="11"/>
                <c:pt idx="0">
                  <c:v>2016/18</c:v>
                </c:pt>
                <c:pt idx="2">
                  <c:v>2018/20</c:v>
                </c:pt>
                <c:pt idx="4">
                  <c:v>2020/22</c:v>
                </c:pt>
                <c:pt idx="6">
                  <c:v>2022/24</c:v>
                </c:pt>
                <c:pt idx="8">
                  <c:v>2024/26</c:v>
                </c:pt>
                <c:pt idx="10">
                  <c:v>2026/28</c:v>
                </c:pt>
              </c:strCache>
            </c:strRef>
          </c:cat>
          <c:val>
            <c:numRef>
              <c:f>'Coffee SnD ETG'!$B$82:$M$82</c:f>
              <c:numCache>
                <c:formatCode>General</c:formatCode>
                <c:ptCount val="12"/>
                <c:pt idx="0" formatCode="#,##0.0_);[Red]\(#,##0.0\)">
                  <c:v>-3.1999999999999815</c:v>
                </c:pt>
                <c:pt idx="2" formatCode="#,##0.0_);[Red]\(#,##0.0\)">
                  <c:v>3.2000000000000028</c:v>
                </c:pt>
                <c:pt idx="4" formatCode="#,##0.0_);[Red]\(#,##0.0\)">
                  <c:v>3.2000000000000171</c:v>
                </c:pt>
                <c:pt idx="6" formatCode="#,##0.0_);[Red]\(#,##0.0\)">
                  <c:v>-9.0999999999999943</c:v>
                </c:pt>
                <c:pt idx="8" formatCode="#,##0.0_);[Red]\(#,##0.0\)">
                  <c:v>9.5</c:v>
                </c:pt>
                <c:pt idx="10" formatCode="#,##0.0_);[Red]\(#,##0.0\)">
                  <c:v>5.5999999999999943</c:v>
                </c:pt>
              </c:numCache>
            </c:numRef>
          </c:val>
          <c:extLst>
            <c:ext xmlns:c16="http://schemas.microsoft.com/office/drawing/2014/chart" uri="{C3380CC4-5D6E-409C-BE32-E72D297353CC}">
              <c16:uniqueId val="{00000001-0CCD-4A7F-879B-6AE9C340668B}"/>
            </c:ext>
          </c:extLst>
        </c:ser>
        <c:dLbls>
          <c:showLegendKey val="0"/>
          <c:showVal val="0"/>
          <c:showCatName val="0"/>
          <c:showSerName val="0"/>
          <c:showPercent val="0"/>
          <c:showBubbleSize val="0"/>
        </c:dLbls>
        <c:gapWidth val="219"/>
        <c:overlap val="-27"/>
        <c:axId val="1503493472"/>
        <c:axId val="1503492640"/>
      </c:barChart>
      <c:catAx>
        <c:axId val="150349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03492640"/>
        <c:crosses val="autoZero"/>
        <c:auto val="1"/>
        <c:lblAlgn val="ctr"/>
        <c:lblOffset val="100"/>
        <c:noMultiLvlLbl val="0"/>
      </c:catAx>
      <c:valAx>
        <c:axId val="1503492640"/>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0349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Robusta SnD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rgbClr val="FF0000"/>
            </a:solidFill>
            <a:ln>
              <a:noFill/>
            </a:ln>
            <a:effectLst/>
          </c:spPr>
          <c:invertIfNegative val="0"/>
          <c:dPt>
            <c:idx val="2"/>
            <c:invertIfNegative val="0"/>
            <c:bubble3D val="0"/>
            <c:spPr>
              <a:solidFill>
                <a:srgbClr val="92D050"/>
              </a:solidFill>
              <a:ln>
                <a:noFill/>
              </a:ln>
              <a:effectLst/>
            </c:spPr>
            <c:extLst>
              <c:ext xmlns:c16="http://schemas.microsoft.com/office/drawing/2014/chart" uri="{C3380CC4-5D6E-409C-BE32-E72D297353CC}">
                <c16:uniqueId val="{00000003-BDB0-41CB-8508-9ED09CCB602C}"/>
              </c:ext>
            </c:extLst>
          </c:dPt>
          <c:dPt>
            <c:idx val="3"/>
            <c:invertIfNegative val="0"/>
            <c:bubble3D val="0"/>
            <c:spPr>
              <a:solidFill>
                <a:srgbClr val="92D050"/>
              </a:solidFill>
              <a:ln>
                <a:noFill/>
              </a:ln>
              <a:effectLst/>
            </c:spPr>
          </c:dPt>
          <c:dPt>
            <c:idx val="4"/>
            <c:invertIfNegative val="0"/>
            <c:bubble3D val="0"/>
            <c:spPr>
              <a:solidFill>
                <a:srgbClr val="92D050"/>
              </a:solidFill>
              <a:ln>
                <a:noFill/>
              </a:ln>
              <a:effectLst/>
            </c:spPr>
          </c:dPt>
          <c:dPt>
            <c:idx val="8"/>
            <c:invertIfNegative val="0"/>
            <c:bubble3D val="0"/>
            <c:spPr>
              <a:solidFill>
                <a:srgbClr val="92D050"/>
              </a:solidFill>
              <a:ln>
                <a:solidFill>
                  <a:srgbClr val="92D050"/>
                </a:solidFill>
              </a:ln>
              <a:effectLst/>
            </c:spPr>
            <c:extLst>
              <c:ext xmlns:c16="http://schemas.microsoft.com/office/drawing/2014/chart" uri="{C3380CC4-5D6E-409C-BE32-E72D297353CC}">
                <c16:uniqueId val="{0000000C-BB1F-4228-BD58-93951099050E}"/>
              </c:ext>
            </c:extLst>
          </c:dPt>
          <c:dPt>
            <c:idx val="9"/>
            <c:invertIfNegative val="0"/>
            <c:bubble3D val="0"/>
            <c:spPr>
              <a:solidFill>
                <a:srgbClr val="92D050"/>
              </a:solidFill>
              <a:ln>
                <a:solidFill>
                  <a:srgbClr val="92D050"/>
                </a:solidFill>
              </a:ln>
              <a:effectLst/>
            </c:spPr>
            <c:extLst>
              <c:ext xmlns:c16="http://schemas.microsoft.com/office/drawing/2014/chart" uri="{C3380CC4-5D6E-409C-BE32-E72D297353CC}">
                <c16:uniqueId val="{00000007-EBDB-4E33-936B-D7D64810733B}"/>
              </c:ext>
            </c:extLst>
          </c:dPt>
          <c:dPt>
            <c:idx val="10"/>
            <c:invertIfNegative val="0"/>
            <c:bubble3D val="0"/>
            <c:spPr>
              <a:solidFill>
                <a:srgbClr val="92D050"/>
              </a:solidFill>
              <a:ln>
                <a:solidFill>
                  <a:srgbClr val="92D050"/>
                </a:solidFill>
              </a:ln>
              <a:effectLst/>
            </c:spPr>
          </c:dPt>
          <c:dPt>
            <c:idx val="11"/>
            <c:invertIfNegative val="0"/>
            <c:bubble3D val="0"/>
            <c:spPr>
              <a:solidFill>
                <a:srgbClr val="92D050"/>
              </a:solidFill>
              <a:ln>
                <a:solidFill>
                  <a:srgbClr val="92D050"/>
                </a:solidFill>
              </a:ln>
              <a:effectLst/>
            </c:spPr>
          </c:dPt>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ETG'!$B$30:$M$30</c:f>
              <c:numCache>
                <c:formatCode>#,##0.0_);[Red]\(#,##0.0\)</c:formatCode>
                <c:ptCount val="12"/>
                <c:pt idx="0">
                  <c:v>-1.7999999999999901</c:v>
                </c:pt>
                <c:pt idx="1">
                  <c:v>-1.3999999999999915</c:v>
                </c:pt>
                <c:pt idx="2">
                  <c:v>1.5</c:v>
                </c:pt>
                <c:pt idx="3">
                  <c:v>1.7000000000000028</c:v>
                </c:pt>
                <c:pt idx="4">
                  <c:v>4.1000000000000085</c:v>
                </c:pt>
                <c:pt idx="5">
                  <c:v>-0.89999999999999147</c:v>
                </c:pt>
                <c:pt idx="6">
                  <c:v>-5.1999999999999886</c:v>
                </c:pt>
                <c:pt idx="7">
                  <c:v>-3.9000000000000057</c:v>
                </c:pt>
                <c:pt idx="8">
                  <c:v>2.2000000000000028</c:v>
                </c:pt>
                <c:pt idx="9">
                  <c:v>7.2999999999999972</c:v>
                </c:pt>
                <c:pt idx="10">
                  <c:v>2.0999999999999943</c:v>
                </c:pt>
                <c:pt idx="11">
                  <c:v>3.5</c:v>
                </c:pt>
              </c:numCache>
            </c:numRef>
          </c:val>
          <c:extLst>
            <c:ext xmlns:c16="http://schemas.microsoft.com/office/drawing/2014/chart" uri="{C3380CC4-5D6E-409C-BE32-E72D297353CC}">
              <c16:uniqueId val="{00000006-BDB0-41CB-8508-9ED09CCB602C}"/>
            </c:ext>
          </c:extLst>
        </c:ser>
        <c:dLbls>
          <c:showLegendKey val="0"/>
          <c:showVal val="0"/>
          <c:showCatName val="0"/>
          <c:showSerName val="0"/>
          <c:showPercent val="0"/>
          <c:showBubbleSize val="0"/>
        </c:dLbls>
        <c:gapWidth val="219"/>
        <c:overlap val="-27"/>
        <c:axId val="171385152"/>
        <c:axId val="171395968"/>
      </c:barChart>
      <c:catAx>
        <c:axId val="171385152"/>
        <c:scaling>
          <c:orientation val="minMax"/>
        </c:scaling>
        <c:delete val="0"/>
        <c:axPos val="b"/>
        <c:numFmt formatCode="General" sourceLinked="1"/>
        <c:majorTickMark val="none"/>
        <c:minorTickMark val="none"/>
        <c:tickLblPos val="nextTo"/>
        <c:spPr>
          <a:noFill/>
          <a:ln w="9525"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395968"/>
        <c:crosses val="autoZero"/>
        <c:auto val="1"/>
        <c:lblAlgn val="ctr"/>
        <c:lblOffset val="100"/>
        <c:noMultiLvlLbl val="0"/>
      </c:catAx>
      <c:valAx>
        <c:axId val="171395968"/>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138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Arabica S/U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cat>
            <c:strRef>
              <c:f>'Coffee SnD ETG'!$B$4:$K$4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ETG'!$B$17:$K$17</c:f>
              <c:numCache>
                <c:formatCode>0.0%</c:formatCode>
                <c:ptCount val="10"/>
                <c:pt idx="0">
                  <c:v>0.28025477707006369</c:v>
                </c:pt>
                <c:pt idx="1">
                  <c:v>0.26417112299465234</c:v>
                </c:pt>
                <c:pt idx="2">
                  <c:v>0.3033707865168539</c:v>
                </c:pt>
                <c:pt idx="3">
                  <c:v>0.2695560253699788</c:v>
                </c:pt>
                <c:pt idx="4">
                  <c:v>0.35416666666666657</c:v>
                </c:pt>
                <c:pt idx="5">
                  <c:v>0.30306345733041568</c:v>
                </c:pt>
                <c:pt idx="6">
                  <c:v>0.27640449438202247</c:v>
                </c:pt>
                <c:pt idx="7">
                  <c:v>0.27459459459459473</c:v>
                </c:pt>
                <c:pt idx="8">
                  <c:v>0.23838383838383853</c:v>
                </c:pt>
                <c:pt idx="9">
                  <c:v>0.18265306122448993</c:v>
                </c:pt>
              </c:numCache>
            </c:numRef>
          </c:val>
          <c:smooth val="0"/>
          <c:extLst>
            <c:ext xmlns:c16="http://schemas.microsoft.com/office/drawing/2014/chart" uri="{C3380CC4-5D6E-409C-BE32-E72D297353CC}">
              <c16:uniqueId val="{00000000-1CA8-4CBB-8D29-A80F022259DB}"/>
            </c:ext>
          </c:extLst>
        </c:ser>
        <c:dLbls>
          <c:showLegendKey val="0"/>
          <c:showVal val="0"/>
          <c:showCatName val="0"/>
          <c:showSerName val="0"/>
          <c:showPercent val="0"/>
          <c:showBubbleSize val="0"/>
        </c:dLbls>
        <c:smooth val="0"/>
        <c:axId val="453705072"/>
        <c:axId val="1945137567"/>
      </c:lineChart>
      <c:catAx>
        <c:axId val="4537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45137567"/>
        <c:crosses val="autoZero"/>
        <c:auto val="1"/>
        <c:lblAlgn val="ctr"/>
        <c:lblOffset val="100"/>
        <c:noMultiLvlLbl val="0"/>
      </c:catAx>
      <c:valAx>
        <c:axId val="19451375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45370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Robusta S/U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ETG'!$B$32:$M$32</c:f>
              <c:numCache>
                <c:formatCode>0%</c:formatCode>
                <c:ptCount val="12"/>
                <c:pt idx="0">
                  <c:v>0.24613003095975236</c:v>
                </c:pt>
                <c:pt idx="1">
                  <c:v>0.21137026239067069</c:v>
                </c:pt>
                <c:pt idx="2">
                  <c:v>0.22346368715083811</c:v>
                </c:pt>
                <c:pt idx="3">
                  <c:v>0.23918918918918933</c:v>
                </c:pt>
                <c:pt idx="4">
                  <c:v>0.30277777777777803</c:v>
                </c:pt>
                <c:pt idx="5">
                  <c:v>0.25707257072570761</c:v>
                </c:pt>
                <c:pt idx="6">
                  <c:v>0.18892900120336992</c:v>
                </c:pt>
                <c:pt idx="7">
                  <c:v>0.14390243902439065</c:v>
                </c:pt>
                <c:pt idx="8">
                  <c:v>0.18421052631578994</c:v>
                </c:pt>
                <c:pt idx="9">
                  <c:v>0.27307692307692349</c:v>
                </c:pt>
                <c:pt idx="10">
                  <c:v>0.28888888888888919</c:v>
                </c:pt>
                <c:pt idx="11">
                  <c:v>0.3320987654320991</c:v>
                </c:pt>
              </c:numCache>
            </c:numRef>
          </c:val>
          <c:smooth val="0"/>
          <c:extLst>
            <c:ext xmlns:c16="http://schemas.microsoft.com/office/drawing/2014/chart" uri="{C3380CC4-5D6E-409C-BE32-E72D297353CC}">
              <c16:uniqueId val="{00000000-93B6-479F-A90D-25C8D857B689}"/>
            </c:ext>
          </c:extLst>
        </c:ser>
        <c:dLbls>
          <c:showLegendKey val="0"/>
          <c:showVal val="0"/>
          <c:showCatName val="0"/>
          <c:showSerName val="0"/>
          <c:showPercent val="0"/>
          <c:showBubbleSize val="0"/>
        </c:dLbls>
        <c:smooth val="0"/>
        <c:axId val="1281042303"/>
        <c:axId val="196564880"/>
      </c:lineChart>
      <c:catAx>
        <c:axId val="128104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6564880"/>
        <c:crosses val="autoZero"/>
        <c:auto val="1"/>
        <c:lblAlgn val="ctr"/>
        <c:lblOffset val="100"/>
        <c:noMultiLvlLbl val="0"/>
      </c:catAx>
      <c:valAx>
        <c:axId val="19656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8104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World Arabica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strRef>
              <c:f>'Coffee SnD ETG'!$A$12</c:f>
              <c:strCache>
                <c:ptCount val="1"/>
                <c:pt idx="0">
                  <c:v>Production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ETG'!$B$12:$M$12</c:f>
              <c:numCache>
                <c:formatCode>#,##0.0</c:formatCode>
                <c:ptCount val="12"/>
                <c:pt idx="0">
                  <c:v>100.4</c:v>
                </c:pt>
                <c:pt idx="1">
                  <c:v>91.8</c:v>
                </c:pt>
                <c:pt idx="2">
                  <c:v>102.9</c:v>
                </c:pt>
                <c:pt idx="3">
                  <c:v>90.399999999999991</c:v>
                </c:pt>
                <c:pt idx="4">
                  <c:v>104.5</c:v>
                </c:pt>
                <c:pt idx="5">
                  <c:v>85.100000000000009</c:v>
                </c:pt>
                <c:pt idx="6">
                  <c:v>85.9</c:v>
                </c:pt>
                <c:pt idx="7">
                  <c:v>93.300000000000011</c:v>
                </c:pt>
                <c:pt idx="8">
                  <c:v>97.2</c:v>
                </c:pt>
                <c:pt idx="9">
                  <c:v>92.3</c:v>
                </c:pt>
                <c:pt idx="10">
                  <c:v>103.5</c:v>
                </c:pt>
                <c:pt idx="11">
                  <c:v>98.4</c:v>
                </c:pt>
              </c:numCache>
            </c:numRef>
          </c:val>
          <c:smooth val="0"/>
          <c:extLst>
            <c:ext xmlns:c16="http://schemas.microsoft.com/office/drawing/2014/chart" uri="{C3380CC4-5D6E-409C-BE32-E72D297353CC}">
              <c16:uniqueId val="{00000000-3EC9-42CC-B9C7-23AEB069D6CE}"/>
            </c:ext>
          </c:extLst>
        </c:ser>
        <c:dLbls>
          <c:showLegendKey val="0"/>
          <c:showVal val="0"/>
          <c:showCatName val="0"/>
          <c:showSerName val="0"/>
          <c:showPercent val="0"/>
          <c:showBubbleSize val="0"/>
        </c:dLbls>
        <c:marker val="1"/>
        <c:smooth val="0"/>
        <c:axId val="278412431"/>
        <c:axId val="278421583"/>
      </c:lineChart>
      <c:catAx>
        <c:axId val="2784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78421583"/>
        <c:crosses val="autoZero"/>
        <c:auto val="1"/>
        <c:lblAlgn val="ctr"/>
        <c:lblOffset val="100"/>
        <c:noMultiLvlLbl val="0"/>
      </c:catAx>
      <c:valAx>
        <c:axId val="278421583"/>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7841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Arabica Production /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strRef>
              <c:f>'Coffee SnD ETG'!$A$12</c:f>
              <c:strCache>
                <c:ptCount val="1"/>
                <c:pt idx="0">
                  <c:v>Production</c:v>
                </c:pt>
              </c:strCache>
            </c:strRef>
          </c:tx>
          <c:spPr>
            <a:ln w="28575" cap="rnd">
              <a:solidFill>
                <a:schemeClr val="accent1"/>
              </a:solidFill>
              <a:round/>
            </a:ln>
            <a:effectLst/>
          </c:spPr>
          <c:marker>
            <c:symbol val="none"/>
          </c:marker>
          <c:cat>
            <c:strRef>
              <c:f>'Coffee SnD ETG'!$B$4:$K$4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ETG'!$B$12:$K$12</c:f>
              <c:numCache>
                <c:formatCode>#,##0.0</c:formatCode>
                <c:ptCount val="10"/>
                <c:pt idx="0">
                  <c:v>100.4</c:v>
                </c:pt>
                <c:pt idx="1">
                  <c:v>91.8</c:v>
                </c:pt>
                <c:pt idx="2">
                  <c:v>102.9</c:v>
                </c:pt>
                <c:pt idx="3">
                  <c:v>90.399999999999991</c:v>
                </c:pt>
                <c:pt idx="4">
                  <c:v>104.5</c:v>
                </c:pt>
                <c:pt idx="5">
                  <c:v>85.100000000000009</c:v>
                </c:pt>
                <c:pt idx="6">
                  <c:v>85.9</c:v>
                </c:pt>
                <c:pt idx="7">
                  <c:v>93.300000000000011</c:v>
                </c:pt>
                <c:pt idx="8">
                  <c:v>97.2</c:v>
                </c:pt>
                <c:pt idx="9">
                  <c:v>92.3</c:v>
                </c:pt>
              </c:numCache>
            </c:numRef>
          </c:val>
          <c:smooth val="0"/>
          <c:extLst>
            <c:ext xmlns:c16="http://schemas.microsoft.com/office/drawing/2014/chart" uri="{C3380CC4-5D6E-409C-BE32-E72D297353CC}">
              <c16:uniqueId val="{00000000-1591-466C-89A6-122D3A07214B}"/>
            </c:ext>
          </c:extLst>
        </c:ser>
        <c:ser>
          <c:idx val="1"/>
          <c:order val="1"/>
          <c:tx>
            <c:strRef>
              <c:f>'Coffee SnD ETG'!$A$13</c:f>
              <c:strCache>
                <c:ptCount val="1"/>
                <c:pt idx="0">
                  <c:v>Consumption</c:v>
                </c:pt>
              </c:strCache>
            </c:strRef>
          </c:tx>
          <c:spPr>
            <a:ln w="28575" cap="rnd">
              <a:solidFill>
                <a:schemeClr val="accent2"/>
              </a:solidFill>
              <a:round/>
            </a:ln>
            <a:effectLst/>
          </c:spPr>
          <c:marker>
            <c:symbol val="none"/>
          </c:marker>
          <c:cat>
            <c:strRef>
              <c:f>'Coffee SnD ETG'!$B$4:$K$4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ETG'!$B$13:$K$13</c:f>
              <c:numCache>
                <c:formatCode>#,##0.0</c:formatCode>
                <c:ptCount val="10"/>
                <c:pt idx="0">
                  <c:v>94.2</c:v>
                </c:pt>
                <c:pt idx="1">
                  <c:v>93.5</c:v>
                </c:pt>
                <c:pt idx="2">
                  <c:v>97.9</c:v>
                </c:pt>
                <c:pt idx="3">
                  <c:v>94.6</c:v>
                </c:pt>
                <c:pt idx="4">
                  <c:v>96</c:v>
                </c:pt>
                <c:pt idx="5">
                  <c:v>91.4</c:v>
                </c:pt>
                <c:pt idx="6">
                  <c:v>89</c:v>
                </c:pt>
                <c:pt idx="7">
                  <c:v>92.5</c:v>
                </c:pt>
                <c:pt idx="8">
                  <c:v>99</c:v>
                </c:pt>
                <c:pt idx="9">
                  <c:v>98</c:v>
                </c:pt>
              </c:numCache>
            </c:numRef>
          </c:val>
          <c:smooth val="0"/>
          <c:extLst>
            <c:ext xmlns:c16="http://schemas.microsoft.com/office/drawing/2014/chart" uri="{C3380CC4-5D6E-409C-BE32-E72D297353CC}">
              <c16:uniqueId val="{00000001-1591-466C-89A6-122D3A07214B}"/>
            </c:ext>
          </c:extLst>
        </c:ser>
        <c:dLbls>
          <c:showLegendKey val="0"/>
          <c:showVal val="0"/>
          <c:showCatName val="0"/>
          <c:showSerName val="0"/>
          <c:showPercent val="0"/>
          <c:showBubbleSize val="0"/>
        </c:dLbls>
        <c:smooth val="0"/>
        <c:axId val="1232783903"/>
        <c:axId val="1180971679"/>
      </c:lineChart>
      <c:catAx>
        <c:axId val="12327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80971679"/>
        <c:crosses val="autoZero"/>
        <c:auto val="1"/>
        <c:lblAlgn val="ctr"/>
        <c:lblOffset val="100"/>
        <c:noMultiLvlLbl val="0"/>
      </c:catAx>
      <c:valAx>
        <c:axId val="1180971679"/>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32783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Robusta Production /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strRef>
              <c:f>'Coffee SnD ETG'!$A$27</c:f>
              <c:strCache>
                <c:ptCount val="1"/>
                <c:pt idx="0">
                  <c:v>Production</c:v>
                </c:pt>
              </c:strCache>
            </c:strRef>
          </c:tx>
          <c:spPr>
            <a:ln w="28575" cap="rnd">
              <a:solidFill>
                <a:schemeClr val="accent1"/>
              </a:solidFill>
              <a:round/>
            </a:ln>
            <a:effectLst/>
          </c:spPr>
          <c:marker>
            <c:symbol val="none"/>
          </c:marker>
          <c:cat>
            <c:strRef>
              <c:f>'Coffee SnD ETG'!$B$4:$K$4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ETG'!$B$27:$K$27</c:f>
              <c:numCache>
                <c:formatCode>#,##0.0</c:formatCode>
                <c:ptCount val="10"/>
                <c:pt idx="0">
                  <c:v>62.800000000000004</c:v>
                </c:pt>
                <c:pt idx="1">
                  <c:v>67.2</c:v>
                </c:pt>
                <c:pt idx="2">
                  <c:v>73.099999999999994</c:v>
                </c:pt>
                <c:pt idx="3">
                  <c:v>75.7</c:v>
                </c:pt>
                <c:pt idx="4">
                  <c:v>76.100000000000009</c:v>
                </c:pt>
                <c:pt idx="5">
                  <c:v>80.400000000000006</c:v>
                </c:pt>
                <c:pt idx="6">
                  <c:v>77.900000000000006</c:v>
                </c:pt>
                <c:pt idx="7">
                  <c:v>78.099999999999994</c:v>
                </c:pt>
                <c:pt idx="8">
                  <c:v>78.2</c:v>
                </c:pt>
                <c:pt idx="9">
                  <c:v>85.3</c:v>
                </c:pt>
              </c:numCache>
            </c:numRef>
          </c:val>
          <c:smooth val="0"/>
          <c:extLst>
            <c:ext xmlns:c16="http://schemas.microsoft.com/office/drawing/2014/chart" uri="{C3380CC4-5D6E-409C-BE32-E72D297353CC}">
              <c16:uniqueId val="{00000000-F17F-4FD8-B8E2-676B868557D5}"/>
            </c:ext>
          </c:extLst>
        </c:ser>
        <c:ser>
          <c:idx val="1"/>
          <c:order val="1"/>
          <c:tx>
            <c:strRef>
              <c:f>'Coffee SnD ETG'!$A$28</c:f>
              <c:strCache>
                <c:ptCount val="1"/>
                <c:pt idx="0">
                  <c:v>Consumption</c:v>
                </c:pt>
              </c:strCache>
            </c:strRef>
          </c:tx>
          <c:spPr>
            <a:ln w="28575" cap="rnd">
              <a:solidFill>
                <a:schemeClr val="accent2"/>
              </a:solidFill>
              <a:round/>
            </a:ln>
            <a:effectLst/>
          </c:spPr>
          <c:marker>
            <c:symbol val="none"/>
          </c:marker>
          <c:cat>
            <c:strRef>
              <c:f>'Coffee SnD ETG'!$B$4:$K$4</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ETG'!$B$28:$K$28</c:f>
              <c:numCache>
                <c:formatCode>#,##0.0</c:formatCode>
                <c:ptCount val="10"/>
                <c:pt idx="0">
                  <c:v>64.599999999999994</c:v>
                </c:pt>
                <c:pt idx="1">
                  <c:v>68.599999999999994</c:v>
                </c:pt>
                <c:pt idx="2">
                  <c:v>71.599999999999994</c:v>
                </c:pt>
                <c:pt idx="3">
                  <c:v>74</c:v>
                </c:pt>
                <c:pt idx="4">
                  <c:v>72</c:v>
                </c:pt>
                <c:pt idx="5">
                  <c:v>81.3</c:v>
                </c:pt>
                <c:pt idx="6">
                  <c:v>83.1</c:v>
                </c:pt>
                <c:pt idx="7">
                  <c:v>82</c:v>
                </c:pt>
                <c:pt idx="8">
                  <c:v>76</c:v>
                </c:pt>
                <c:pt idx="9">
                  <c:v>78</c:v>
                </c:pt>
              </c:numCache>
            </c:numRef>
          </c:val>
          <c:smooth val="0"/>
          <c:extLst>
            <c:ext xmlns:c16="http://schemas.microsoft.com/office/drawing/2014/chart" uri="{C3380CC4-5D6E-409C-BE32-E72D297353CC}">
              <c16:uniqueId val="{00000001-F17F-4FD8-B8E2-676B868557D5}"/>
            </c:ext>
          </c:extLst>
        </c:ser>
        <c:dLbls>
          <c:showLegendKey val="0"/>
          <c:showVal val="0"/>
          <c:showCatName val="0"/>
          <c:showSerName val="0"/>
          <c:showPercent val="0"/>
          <c:showBubbleSize val="0"/>
        </c:dLbls>
        <c:smooth val="0"/>
        <c:axId val="1232783903"/>
        <c:axId val="1180971679"/>
      </c:lineChart>
      <c:catAx>
        <c:axId val="123278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180971679"/>
        <c:crosses val="autoZero"/>
        <c:auto val="1"/>
        <c:lblAlgn val="ctr"/>
        <c:lblOffset val="100"/>
        <c:noMultiLvlLbl val="0"/>
      </c:catAx>
      <c:valAx>
        <c:axId val="1180971679"/>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32783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Robusta share of global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cat>
            <c:strRef>
              <c:f>'Coffee SnD ETG'!$B$19:$M$19</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ETG'!$B$33:$M$33</c:f>
              <c:numCache>
                <c:formatCode>0%</c:formatCode>
                <c:ptCount val="12"/>
                <c:pt idx="0">
                  <c:v>0.40680100755667498</c:v>
                </c:pt>
                <c:pt idx="1">
                  <c:v>0.42319555829734729</c:v>
                </c:pt>
                <c:pt idx="2">
                  <c:v>0.42241887905604719</c:v>
                </c:pt>
                <c:pt idx="3">
                  <c:v>0.43890865954922897</c:v>
                </c:pt>
                <c:pt idx="4">
                  <c:v>0.42857142857142855</c:v>
                </c:pt>
                <c:pt idx="5">
                  <c:v>0.47075854082223512</c:v>
                </c:pt>
                <c:pt idx="6">
                  <c:v>0.48285880302149914</c:v>
                </c:pt>
                <c:pt idx="7">
                  <c:v>0.46991404011461319</c:v>
                </c:pt>
                <c:pt idx="8">
                  <c:v>0.43428571428571427</c:v>
                </c:pt>
                <c:pt idx="9">
                  <c:v>0.44318181818181818</c:v>
                </c:pt>
                <c:pt idx="10">
                  <c:v>0.4576271186440678</c:v>
                </c:pt>
                <c:pt idx="11">
                  <c:v>0.46408839779005523</c:v>
                </c:pt>
              </c:numCache>
            </c:numRef>
          </c:val>
          <c:smooth val="0"/>
          <c:extLst>
            <c:ext xmlns:c16="http://schemas.microsoft.com/office/drawing/2014/chart" uri="{C3380CC4-5D6E-409C-BE32-E72D297353CC}">
              <c16:uniqueId val="{00000000-ECE4-4AB6-85E4-887E4D62A407}"/>
            </c:ext>
          </c:extLst>
        </c:ser>
        <c:dLbls>
          <c:showLegendKey val="0"/>
          <c:showVal val="0"/>
          <c:showCatName val="0"/>
          <c:showSerName val="0"/>
          <c:showPercent val="0"/>
          <c:showBubbleSize val="0"/>
        </c:dLbls>
        <c:smooth val="0"/>
        <c:axId val="937657119"/>
        <c:axId val="300543967"/>
      </c:lineChart>
      <c:catAx>
        <c:axId val="93765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300543967"/>
        <c:crosses val="autoZero"/>
        <c:auto val="1"/>
        <c:lblAlgn val="ctr"/>
        <c:lblOffset val="100"/>
        <c:noMultiLvlLbl val="0"/>
      </c:catAx>
      <c:valAx>
        <c:axId val="300543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93765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Global coffee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5.2009405074365703E-2"/>
                  <c:y val="-0.177830271216097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trendlineLbl>
          </c:trendline>
          <c:cat>
            <c:strRef>
              <c:f>'Coffee SnD ETG'!$B$35:$M$35</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ETG'!$B$37:$M$37</c:f>
              <c:numCache>
                <c:formatCode>#,##0.0</c:formatCode>
                <c:ptCount val="12"/>
                <c:pt idx="0">
                  <c:v>158.80000000000001</c:v>
                </c:pt>
                <c:pt idx="1">
                  <c:v>162.1</c:v>
                </c:pt>
                <c:pt idx="2">
                  <c:v>169.5</c:v>
                </c:pt>
                <c:pt idx="3">
                  <c:v>168.6</c:v>
                </c:pt>
                <c:pt idx="4">
                  <c:v>168</c:v>
                </c:pt>
                <c:pt idx="5">
                  <c:v>172.7</c:v>
                </c:pt>
                <c:pt idx="6">
                  <c:v>172.1</c:v>
                </c:pt>
                <c:pt idx="7">
                  <c:v>174.5</c:v>
                </c:pt>
                <c:pt idx="8">
                  <c:v>175</c:v>
                </c:pt>
                <c:pt idx="9">
                  <c:v>176</c:v>
                </c:pt>
                <c:pt idx="10">
                  <c:v>177</c:v>
                </c:pt>
                <c:pt idx="11">
                  <c:v>178</c:v>
                </c:pt>
              </c:numCache>
            </c:numRef>
          </c:val>
          <c:smooth val="0"/>
          <c:extLst>
            <c:ext xmlns:c16="http://schemas.microsoft.com/office/drawing/2014/chart" uri="{C3380CC4-5D6E-409C-BE32-E72D297353CC}">
              <c16:uniqueId val="{00000000-BE44-4B76-A516-CDA53A7F7E25}"/>
            </c:ext>
          </c:extLst>
        </c:ser>
        <c:dLbls>
          <c:showLegendKey val="0"/>
          <c:showVal val="0"/>
          <c:showCatName val="0"/>
          <c:showSerName val="0"/>
          <c:showPercent val="0"/>
          <c:showBubbleSize val="0"/>
        </c:dLbls>
        <c:smooth val="0"/>
        <c:axId val="718393967"/>
        <c:axId val="708566671"/>
      </c:lineChart>
      <c:catAx>
        <c:axId val="71839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08566671"/>
        <c:crosses val="autoZero"/>
        <c:auto val="1"/>
        <c:lblAlgn val="ctr"/>
        <c:lblOffset val="100"/>
        <c:noMultiLvlLbl val="0"/>
      </c:catAx>
      <c:valAx>
        <c:axId val="7085666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71839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v>Arabica</c:v>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1"/>
            <c:dispEq val="1"/>
            <c:trendlineLbl>
              <c:layout>
                <c:manualLayout>
                  <c:x val="4.5306827722650378E-2"/>
                  <c:y val="-0.1737292023057423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trendlineLbl>
          </c:trendline>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ETG'!$B$13:$M$13</c:f>
              <c:numCache>
                <c:formatCode>#,##0.0</c:formatCode>
                <c:ptCount val="12"/>
                <c:pt idx="0">
                  <c:v>94.2</c:v>
                </c:pt>
                <c:pt idx="1">
                  <c:v>93.5</c:v>
                </c:pt>
                <c:pt idx="2">
                  <c:v>97.9</c:v>
                </c:pt>
                <c:pt idx="3">
                  <c:v>94.6</c:v>
                </c:pt>
                <c:pt idx="4">
                  <c:v>96</c:v>
                </c:pt>
                <c:pt idx="5">
                  <c:v>91.4</c:v>
                </c:pt>
                <c:pt idx="6">
                  <c:v>89</c:v>
                </c:pt>
                <c:pt idx="7">
                  <c:v>92.5</c:v>
                </c:pt>
                <c:pt idx="8">
                  <c:v>99</c:v>
                </c:pt>
                <c:pt idx="9">
                  <c:v>98</c:v>
                </c:pt>
                <c:pt idx="10">
                  <c:v>96</c:v>
                </c:pt>
                <c:pt idx="11">
                  <c:v>97</c:v>
                </c:pt>
              </c:numCache>
            </c:numRef>
          </c:val>
          <c:smooth val="0"/>
          <c:extLst>
            <c:ext xmlns:c16="http://schemas.microsoft.com/office/drawing/2014/chart" uri="{C3380CC4-5D6E-409C-BE32-E72D297353CC}">
              <c16:uniqueId val="{00000000-DE6E-4FA2-B8B1-87DC5199B206}"/>
            </c:ext>
          </c:extLst>
        </c:ser>
        <c:ser>
          <c:idx val="1"/>
          <c:order val="1"/>
          <c:tx>
            <c:v>Robusta</c:v>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1"/>
            <c:dispEq val="1"/>
            <c:trendlineLbl>
              <c:layout>
                <c:manualLayout>
                  <c:x val="4.4112416575040996E-2"/>
                  <c:y val="0.224474658852887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trendlineLbl>
          </c:trendline>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ETG'!$B$28:$M$28</c:f>
              <c:numCache>
                <c:formatCode>#,##0.0</c:formatCode>
                <c:ptCount val="12"/>
                <c:pt idx="0">
                  <c:v>64.599999999999994</c:v>
                </c:pt>
                <c:pt idx="1">
                  <c:v>68.599999999999994</c:v>
                </c:pt>
                <c:pt idx="2">
                  <c:v>71.599999999999994</c:v>
                </c:pt>
                <c:pt idx="3">
                  <c:v>74</c:v>
                </c:pt>
                <c:pt idx="4">
                  <c:v>72</c:v>
                </c:pt>
                <c:pt idx="5">
                  <c:v>81.3</c:v>
                </c:pt>
                <c:pt idx="6">
                  <c:v>83.1</c:v>
                </c:pt>
                <c:pt idx="7">
                  <c:v>82</c:v>
                </c:pt>
                <c:pt idx="8">
                  <c:v>76</c:v>
                </c:pt>
                <c:pt idx="9">
                  <c:v>78</c:v>
                </c:pt>
                <c:pt idx="10">
                  <c:v>81</c:v>
                </c:pt>
                <c:pt idx="11">
                  <c:v>81</c:v>
                </c:pt>
              </c:numCache>
            </c:numRef>
          </c:val>
          <c:smooth val="0"/>
          <c:extLst>
            <c:ext xmlns:c16="http://schemas.microsoft.com/office/drawing/2014/chart" uri="{C3380CC4-5D6E-409C-BE32-E72D297353CC}">
              <c16:uniqueId val="{00000001-DE6E-4FA2-B8B1-87DC5199B206}"/>
            </c:ext>
          </c:extLst>
        </c:ser>
        <c:dLbls>
          <c:showLegendKey val="0"/>
          <c:showVal val="0"/>
          <c:showCatName val="0"/>
          <c:showSerName val="0"/>
          <c:showPercent val="0"/>
          <c:showBubbleSize val="0"/>
        </c:dLbls>
        <c:smooth val="0"/>
        <c:axId val="2025130944"/>
        <c:axId val="2027075872"/>
      </c:lineChart>
      <c:catAx>
        <c:axId val="202513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27075872"/>
        <c:crosses val="autoZero"/>
        <c:auto val="1"/>
        <c:lblAlgn val="ctr"/>
        <c:lblOffset val="100"/>
        <c:noMultiLvlLbl val="0"/>
      </c:catAx>
      <c:valAx>
        <c:axId val="2027075872"/>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2513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Combined Global Coffee S/U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9"/>
              <c:layout>
                <c:manualLayout>
                  <c:x val="-2.5468158451607267E-2"/>
                  <c:y val="5.7508739517107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A1-448C-871B-6B185E7D085C}"/>
                </c:ext>
              </c:extLst>
            </c:dLbl>
            <c:dLbl>
              <c:idx val="10"/>
              <c:layout>
                <c:manualLayout>
                  <c:x val="-1.9768759346568261E-2"/>
                  <c:y val="5.7508739517107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A1-448C-871B-6B185E7D085C}"/>
                </c:ext>
              </c:extLst>
            </c:dLbl>
            <c:dLbl>
              <c:idx val="11"/>
              <c:layout>
                <c:manualLayout>
                  <c:x val="-1.1557828859260124E-2"/>
                  <c:y val="-0.139664081684404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 SnD ETG'!$B$35:$M$35</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ETG'!$B$43:$M$43</c:f>
              <c:numCache>
                <c:formatCode>0.0%</c:formatCode>
                <c:ptCount val="12"/>
                <c:pt idx="0">
                  <c:v>0.26637279596977326</c:v>
                </c:pt>
                <c:pt idx="1">
                  <c:v>0.24182603331276992</c:v>
                </c:pt>
                <c:pt idx="2">
                  <c:v>0.26961651917404134</c:v>
                </c:pt>
                <c:pt idx="3">
                  <c:v>0.25622775800711745</c:v>
                </c:pt>
                <c:pt idx="4">
                  <c:v>0.33214285714285718</c:v>
                </c:pt>
                <c:pt idx="5">
                  <c:v>0.28141285466126248</c:v>
                </c:pt>
                <c:pt idx="6">
                  <c:v>0.234166182452063</c:v>
                </c:pt>
                <c:pt idx="7">
                  <c:v>0.21318051575931257</c:v>
                </c:pt>
                <c:pt idx="8">
                  <c:v>0.21485714285714316</c:v>
                </c:pt>
                <c:pt idx="9">
                  <c:v>0.222727272727273</c:v>
                </c:pt>
                <c:pt idx="10">
                  <c:v>0.27570621468926576</c:v>
                </c:pt>
                <c:pt idx="11">
                  <c:v>0.30168539325842725</c:v>
                </c:pt>
              </c:numCache>
            </c:numRef>
          </c:val>
          <c:smooth val="0"/>
          <c:extLst>
            <c:ext xmlns:c16="http://schemas.microsoft.com/office/drawing/2014/chart" uri="{C3380CC4-5D6E-409C-BE32-E72D297353CC}">
              <c16:uniqueId val="{00000000-4E8F-47BC-88C6-4A79345D8BCF}"/>
            </c:ext>
          </c:extLst>
        </c:ser>
        <c:dLbls>
          <c:showLegendKey val="0"/>
          <c:showVal val="0"/>
          <c:showCatName val="0"/>
          <c:showSerName val="0"/>
          <c:showPercent val="0"/>
          <c:showBubbleSize val="0"/>
        </c:dLbls>
        <c:smooth val="0"/>
        <c:axId val="2108633920"/>
        <c:axId val="2126503280"/>
      </c:lineChart>
      <c:catAx>
        <c:axId val="210863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26503280"/>
        <c:crosses val="autoZero"/>
        <c:auto val="1"/>
        <c:lblAlgn val="ctr"/>
        <c:lblOffset val="100"/>
        <c:noMultiLvlLbl val="0"/>
      </c:catAx>
      <c:valAx>
        <c:axId val="2126503280"/>
        <c:scaling>
          <c:orientation val="minMax"/>
          <c:min val="0.1500000000000000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0863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'Coffee SnD ETG'!$A$20</c:f>
              <c:strCache>
                <c:ptCount val="1"/>
                <c:pt idx="0">
                  <c:v>Vietnam</c:v>
                </c:pt>
              </c:strCache>
            </c:strRef>
          </c:tx>
          <c:spPr>
            <a:solidFill>
              <a:schemeClr val="accent1"/>
            </a:solidFill>
            <a:ln>
              <a:noFill/>
            </a:ln>
            <a:effectLst/>
          </c:spPr>
          <c:invertIfNegative val="0"/>
          <c:dPt>
            <c:idx val="8"/>
            <c:invertIfNegative val="0"/>
            <c:bubble3D val="0"/>
            <c:spPr>
              <a:solidFill>
                <a:srgbClr val="FFC000"/>
              </a:solidFill>
              <a:ln>
                <a:solidFill>
                  <a:srgbClr val="FFC000"/>
                </a:solidFill>
              </a:ln>
              <a:effectLst/>
            </c:spPr>
          </c:dPt>
          <c:cat>
            <c:strRef>
              <c:f>'Coffee SnD ETG'!$B$19:$K$19</c:f>
              <c:strCache>
                <c:ptCount val="10"/>
                <c:pt idx="0">
                  <c:v>2016/17</c:v>
                </c:pt>
                <c:pt idx="1">
                  <c:v>2017/18</c:v>
                </c:pt>
                <c:pt idx="2">
                  <c:v>2018/19</c:v>
                </c:pt>
                <c:pt idx="3">
                  <c:v>2019/20</c:v>
                </c:pt>
                <c:pt idx="4">
                  <c:v>2020/21</c:v>
                </c:pt>
                <c:pt idx="5">
                  <c:v>2021/22</c:v>
                </c:pt>
                <c:pt idx="6">
                  <c:v>2022/23</c:v>
                </c:pt>
                <c:pt idx="7">
                  <c:v>2023/24</c:v>
                </c:pt>
                <c:pt idx="8">
                  <c:v>2024/25*</c:v>
                </c:pt>
                <c:pt idx="9">
                  <c:v>2025/26*</c:v>
                </c:pt>
              </c:strCache>
            </c:strRef>
          </c:cat>
          <c:val>
            <c:numRef>
              <c:f>'Coffee SnD ETG'!$B$20:$K$20</c:f>
              <c:numCache>
                <c:formatCode>#,##0.0</c:formatCode>
                <c:ptCount val="10"/>
                <c:pt idx="0">
                  <c:v>23.1</c:v>
                </c:pt>
                <c:pt idx="1">
                  <c:v>29</c:v>
                </c:pt>
                <c:pt idx="2">
                  <c:v>27.9</c:v>
                </c:pt>
                <c:pt idx="3">
                  <c:v>27.7</c:v>
                </c:pt>
                <c:pt idx="4">
                  <c:v>26.5</c:v>
                </c:pt>
                <c:pt idx="5">
                  <c:v>29.1</c:v>
                </c:pt>
                <c:pt idx="6">
                  <c:v>28.5</c:v>
                </c:pt>
                <c:pt idx="7">
                  <c:v>27.5</c:v>
                </c:pt>
                <c:pt idx="8">
                  <c:v>27</c:v>
                </c:pt>
                <c:pt idx="9">
                  <c:v>30</c:v>
                </c:pt>
              </c:numCache>
            </c:numRef>
          </c:val>
          <c:extLst>
            <c:ext xmlns:c16="http://schemas.microsoft.com/office/drawing/2014/chart" uri="{C3380CC4-5D6E-409C-BE32-E72D297353CC}">
              <c16:uniqueId val="{00000002-614B-47A9-B663-5E5CD2234A71}"/>
            </c:ext>
          </c:extLst>
        </c:ser>
        <c:dLbls>
          <c:showLegendKey val="0"/>
          <c:showVal val="0"/>
          <c:showCatName val="0"/>
          <c:showSerName val="0"/>
          <c:showPercent val="0"/>
          <c:showBubbleSize val="0"/>
        </c:dLbls>
        <c:gapWidth val="219"/>
        <c:overlap val="-27"/>
        <c:axId val="1206316176"/>
        <c:axId val="1206307056"/>
      </c:barChart>
      <c:catAx>
        <c:axId val="120631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06307056"/>
        <c:crosses val="autoZero"/>
        <c:auto val="1"/>
        <c:lblAlgn val="ctr"/>
        <c:lblOffset val="100"/>
        <c:noMultiLvlLbl val="0"/>
      </c:catAx>
      <c:valAx>
        <c:axId val="12063070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20631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Brazil Connies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strRef>
              <c:f>'Coffee SnD ETG'!$A$5</c:f>
              <c:strCache>
                <c:ptCount val="1"/>
                <c:pt idx="0">
                  <c:v>Brazil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'Coffee SnD ETG'!$B$4:$M$4</c:f>
              <c:strCache>
                <c:ptCount val="12"/>
                <c:pt idx="0">
                  <c:v>2016/17</c:v>
                </c:pt>
                <c:pt idx="1">
                  <c:v>2017/18</c:v>
                </c:pt>
                <c:pt idx="2">
                  <c:v>2018/19</c:v>
                </c:pt>
                <c:pt idx="3">
                  <c:v>2019/20</c:v>
                </c:pt>
                <c:pt idx="4">
                  <c:v>2020/21</c:v>
                </c:pt>
                <c:pt idx="5">
                  <c:v>2021/22</c:v>
                </c:pt>
                <c:pt idx="6">
                  <c:v>2022/23*</c:v>
                </c:pt>
                <c:pt idx="7">
                  <c:v>2023/24*</c:v>
                </c:pt>
                <c:pt idx="8">
                  <c:v>2024/25*</c:v>
                </c:pt>
                <c:pt idx="9">
                  <c:v>2025/26*</c:v>
                </c:pt>
                <c:pt idx="10">
                  <c:v>2026/27*</c:v>
                </c:pt>
                <c:pt idx="11">
                  <c:v>2027/28*</c:v>
                </c:pt>
              </c:strCache>
            </c:strRef>
          </c:cat>
          <c:val>
            <c:numRef>
              <c:f>'Coffee SnD ETG'!$B$21:$M$21</c:f>
              <c:numCache>
                <c:formatCode>#,##0.0</c:formatCode>
                <c:ptCount val="12"/>
                <c:pt idx="0">
                  <c:v>11.6</c:v>
                </c:pt>
                <c:pt idx="1">
                  <c:v>13.3</c:v>
                </c:pt>
                <c:pt idx="2">
                  <c:v>19</c:v>
                </c:pt>
                <c:pt idx="3">
                  <c:v>21</c:v>
                </c:pt>
                <c:pt idx="4">
                  <c:v>20</c:v>
                </c:pt>
                <c:pt idx="5">
                  <c:v>22</c:v>
                </c:pt>
                <c:pt idx="6">
                  <c:v>23</c:v>
                </c:pt>
                <c:pt idx="7">
                  <c:v>24</c:v>
                </c:pt>
                <c:pt idx="8">
                  <c:v>22</c:v>
                </c:pt>
                <c:pt idx="9">
                  <c:v>26</c:v>
                </c:pt>
                <c:pt idx="10">
                  <c:v>24.6</c:v>
                </c:pt>
                <c:pt idx="11">
                  <c:v>25</c:v>
                </c:pt>
              </c:numCache>
            </c:numRef>
          </c:val>
          <c:smooth val="0"/>
          <c:extLst>
            <c:ext xmlns:c16="http://schemas.microsoft.com/office/drawing/2014/chart" uri="{C3380CC4-5D6E-409C-BE32-E72D297353CC}">
              <c16:uniqueId val="{00000000-67FC-4715-8A77-631D6BA2CC30}"/>
            </c:ext>
          </c:extLst>
        </c:ser>
        <c:dLbls>
          <c:showLegendKey val="0"/>
          <c:showVal val="0"/>
          <c:showCatName val="0"/>
          <c:showSerName val="0"/>
          <c:showPercent val="0"/>
          <c:showBubbleSize val="0"/>
        </c:dLbls>
        <c:marker val="1"/>
        <c:smooth val="0"/>
        <c:axId val="278412431"/>
        <c:axId val="278421583"/>
      </c:lineChart>
      <c:catAx>
        <c:axId val="2784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78421583"/>
        <c:crosses val="autoZero"/>
        <c:auto val="1"/>
        <c:lblAlgn val="ctr"/>
        <c:lblOffset val="100"/>
        <c:noMultiLvlLbl val="0"/>
      </c:catAx>
      <c:valAx>
        <c:axId val="278421583"/>
        <c:scaling>
          <c:orientation val="minMax"/>
          <c:min val="1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7841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Domestic</a:t>
            </a:r>
            <a:r>
              <a:rPr lang="en-US" b="1" baseline="0"/>
              <a:t> Conillon inclusion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prstDash val="solid"/>
              <a:round/>
            </a:ln>
            <a:effectLst/>
          </c:spPr>
          <c:marker>
            <c:symbol val="none"/>
          </c:marker>
          <c:dPt>
            <c:idx val="7"/>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3-5516-407D-B617-D081732B011C}"/>
              </c:ext>
            </c:extLst>
          </c:dPt>
          <c:dPt>
            <c:idx val="8"/>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2-5516-407D-B617-D081732B011C}"/>
              </c:ext>
            </c:extLst>
          </c:dPt>
          <c:dPt>
            <c:idx val="9"/>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9-5516-407D-B617-D081732B011C}"/>
              </c:ext>
            </c:extLst>
          </c:dPt>
          <c:dPt>
            <c:idx val="10"/>
            <c:marker>
              <c:symbol val="none"/>
            </c:marker>
            <c:bubble3D val="0"/>
            <c:spPr>
              <a:ln w="28575" cap="rnd">
                <a:solidFill>
                  <a:srgbClr val="0070C0"/>
                </a:solidFill>
                <a:prstDash val="solid"/>
                <a:round/>
              </a:ln>
              <a:effectLst/>
            </c:spPr>
            <c:extLst>
              <c:ext xmlns:c16="http://schemas.microsoft.com/office/drawing/2014/chart" uri="{C3380CC4-5D6E-409C-BE32-E72D297353CC}">
                <c16:uniqueId val="{00000006-6CAF-4243-B676-D5E07F3DBE51}"/>
              </c:ext>
            </c:extLst>
          </c:dPt>
          <c:dPt>
            <c:idx val="11"/>
            <c:marker>
              <c:symbol val="none"/>
            </c:marker>
            <c:bubble3D val="0"/>
            <c:spPr>
              <a:ln w="28575" cap="rnd">
                <a:solidFill>
                  <a:srgbClr val="0070C0"/>
                </a:solidFill>
                <a:prstDash val="solid"/>
                <a:round/>
              </a:ln>
              <a:effectLst/>
            </c:spPr>
            <c:extLst>
              <c:ext xmlns:c16="http://schemas.microsoft.com/office/drawing/2014/chart" uri="{C3380CC4-5D6E-409C-BE32-E72D297353CC}">
                <c16:uniqueId val="{00000008-0BF6-4EC9-9994-58C7810FEF02}"/>
              </c:ext>
            </c:extLst>
          </c:dPt>
          <c:dLbls>
            <c:dLbl>
              <c:idx val="0"/>
              <c:layout>
                <c:manualLayout>
                  <c:x val="-2.2222222222222223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516-407D-B617-D081732B011C}"/>
                </c:ext>
              </c:extLst>
            </c:dLbl>
            <c:dLbl>
              <c:idx val="2"/>
              <c:layout>
                <c:manualLayout>
                  <c:x val="-3.88888888888888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516-407D-B617-D081732B011C}"/>
                </c:ext>
              </c:extLst>
            </c:dLbl>
            <c:dLbl>
              <c:idx val="4"/>
              <c:layout>
                <c:manualLayout>
                  <c:x val="-4.166666666666661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16-407D-B617-D081732B011C}"/>
                </c:ext>
              </c:extLst>
            </c:dLbl>
            <c:dLbl>
              <c:idx val="5"/>
              <c:layout>
                <c:manualLayout>
                  <c:x val="-5.5555555555555558E-3"/>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16-407D-B617-D081732B011C}"/>
                </c:ext>
              </c:extLst>
            </c:dLbl>
            <c:dLbl>
              <c:idx val="6"/>
              <c:layout>
                <c:manualLayout>
                  <c:x val="-3.888888888888889E-2"/>
                  <c:y val="6.2109281794321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516-407D-B617-D081732B011C}"/>
                </c:ext>
              </c:extLst>
            </c:dLbl>
            <c:dLbl>
              <c:idx val="7"/>
              <c:layout>
                <c:manualLayout>
                  <c:x val="-0.05"/>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16-407D-B617-D081732B011C}"/>
                </c:ext>
              </c:extLst>
            </c:dLbl>
            <c:dLbl>
              <c:idx val="8"/>
              <c:layout>
                <c:manualLayout>
                  <c:x val="-4.4444444444444446E-2"/>
                  <c:y val="-6.4935064935064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16-407D-B617-D081732B011C}"/>
                </c:ext>
              </c:extLst>
            </c:dLbl>
            <c:dLbl>
              <c:idx val="9"/>
              <c:layout>
                <c:manualLayout>
                  <c:x val="-7.4999999999999997E-2"/>
                  <c:y val="4.3290043290043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16-407D-B617-D081732B011C}"/>
                </c:ext>
              </c:extLst>
            </c:dLbl>
            <c:dLbl>
              <c:idx val="10"/>
              <c:layout>
                <c:manualLayout>
                  <c:x val="0"/>
                  <c:y val="6.0606060606060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AF-4243-B676-D5E07F3DBE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SnD'!$B$18:$P$18</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'Brazil internal SnD'!$B$24:$P$24</c:f>
              <c:numCache>
                <c:formatCode>0%</c:formatCode>
                <c:ptCount val="15"/>
                <c:pt idx="0">
                  <c:v>0.56000000000000005</c:v>
                </c:pt>
                <c:pt idx="1">
                  <c:v>0.53</c:v>
                </c:pt>
                <c:pt idx="2">
                  <c:v>0.35</c:v>
                </c:pt>
                <c:pt idx="3">
                  <c:v>0.43</c:v>
                </c:pt>
                <c:pt idx="4">
                  <c:v>0.52</c:v>
                </c:pt>
                <c:pt idx="5">
                  <c:v>0.54</c:v>
                </c:pt>
                <c:pt idx="6">
                  <c:v>0.5</c:v>
                </c:pt>
                <c:pt idx="7">
                  <c:v>0.7</c:v>
                </c:pt>
                <c:pt idx="8">
                  <c:v>0.7</c:v>
                </c:pt>
                <c:pt idx="9">
                  <c:v>0.55000000000000004</c:v>
                </c:pt>
                <c:pt idx="10">
                  <c:v>0.6</c:v>
                </c:pt>
                <c:pt idx="11">
                  <c:v>0.75</c:v>
                </c:pt>
                <c:pt idx="12">
                  <c:v>0.65</c:v>
                </c:pt>
                <c:pt idx="13">
                  <c:v>0.55000000000000004</c:v>
                </c:pt>
              </c:numCache>
            </c:numRef>
          </c:val>
          <c:smooth val="0"/>
          <c:extLst>
            <c:ext xmlns:c16="http://schemas.microsoft.com/office/drawing/2014/chart" uri="{C3380CC4-5D6E-409C-BE32-E72D297353CC}">
              <c16:uniqueId val="{00000000-5516-407D-B617-D081732B011C}"/>
            </c:ext>
          </c:extLst>
        </c:ser>
        <c:dLbls>
          <c:showLegendKey val="0"/>
          <c:showVal val="0"/>
          <c:showCatName val="0"/>
          <c:showSerName val="0"/>
          <c:showPercent val="0"/>
          <c:showBubbleSize val="0"/>
        </c:dLbls>
        <c:smooth val="0"/>
        <c:axId val="1832370688"/>
        <c:axId val="1832350304"/>
      </c:lineChart>
      <c:catAx>
        <c:axId val="18323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32350304"/>
        <c:crosses val="autoZero"/>
        <c:auto val="1"/>
        <c:lblAlgn val="ctr"/>
        <c:lblOffset val="100"/>
        <c:noMultiLvlLbl val="0"/>
      </c:catAx>
      <c:valAx>
        <c:axId val="1832350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323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Brazil Coffee Closing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chemeClr val="accent1"/>
            </a:solidFill>
            <a:ln>
              <a:noFill/>
            </a:ln>
            <a:effectLst/>
          </c:spPr>
          <c:invertIfNegative val="0"/>
          <c:cat>
            <c:strRef>
              <c:f>'Brazil internal SnD'!$B$2:$N$2</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'Brazil internal SnD'!$B$9:$N$9</c:f>
              <c:numCache>
                <c:formatCode>General</c:formatCode>
                <c:ptCount val="13"/>
                <c:pt idx="0">
                  <c:v>15</c:v>
                </c:pt>
                <c:pt idx="1">
                  <c:v>10.999999999999998</c:v>
                </c:pt>
                <c:pt idx="2">
                  <c:v>13.500000000000002</c:v>
                </c:pt>
                <c:pt idx="3">
                  <c:v>11.6</c:v>
                </c:pt>
                <c:pt idx="4">
                  <c:v>14.699999999999998</c:v>
                </c:pt>
                <c:pt idx="5">
                  <c:v>11.299999999999999</c:v>
                </c:pt>
                <c:pt idx="6">
                  <c:v>15.700000000000001</c:v>
                </c:pt>
                <c:pt idx="7" formatCode="0.0">
                  <c:v>11.62</c:v>
                </c:pt>
                <c:pt idx="8" formatCode="0.0">
                  <c:v>11.209999999999997</c:v>
                </c:pt>
                <c:pt idx="9" formatCode="0.0">
                  <c:v>6.9099999999999984</c:v>
                </c:pt>
                <c:pt idx="10" formatCode="0.0">
                  <c:v>5.51</c:v>
                </c:pt>
                <c:pt idx="11" formatCode="0.0">
                  <c:v>4.76</c:v>
                </c:pt>
                <c:pt idx="12" formatCode="0.0">
                  <c:v>14.71</c:v>
                </c:pt>
              </c:numCache>
            </c:numRef>
          </c:val>
          <c:extLst xmlns:c15="http://schemas.microsoft.com/office/drawing/2012/chart">
            <c:ext xmlns:c16="http://schemas.microsoft.com/office/drawing/2014/chart" uri="{C3380CC4-5D6E-409C-BE32-E72D297353CC}">
              <c16:uniqueId val="{00000000-6BFD-4501-A736-D298FE9486A3}"/>
            </c:ext>
          </c:extLst>
        </c:ser>
        <c:ser>
          <c:idx val="1"/>
          <c:order val="1"/>
          <c:spPr>
            <a:solidFill>
              <a:schemeClr val="accent2"/>
            </a:solidFill>
            <a:ln>
              <a:noFill/>
            </a:ln>
            <a:effectLst/>
          </c:spPr>
          <c:invertIfNegative val="0"/>
          <c:cat>
            <c:strRef>
              <c:f>'Brazil internal SnD'!$B$2:$N$2</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'Brazil internal SnD'!$B$26:$N$26</c:f>
              <c:numCache>
                <c:formatCode>General</c:formatCode>
                <c:ptCount val="13"/>
                <c:pt idx="0">
                  <c:v>8</c:v>
                </c:pt>
                <c:pt idx="1">
                  <c:v>7.4999999999999982</c:v>
                </c:pt>
                <c:pt idx="2">
                  <c:v>7.9999999999999973</c:v>
                </c:pt>
                <c:pt idx="3">
                  <c:v>7.9999999999999973</c:v>
                </c:pt>
                <c:pt idx="4">
                  <c:v>7.1999999999999984</c:v>
                </c:pt>
                <c:pt idx="5">
                  <c:v>6.8</c:v>
                </c:pt>
                <c:pt idx="6">
                  <c:v>6.4000000000000012</c:v>
                </c:pt>
                <c:pt idx="7" formatCode="0.0">
                  <c:v>5.1800000000000006</c:v>
                </c:pt>
                <c:pt idx="8" formatCode="0.0">
                  <c:v>6.29</c:v>
                </c:pt>
                <c:pt idx="9" formatCode="0.0">
                  <c:v>5.29</c:v>
                </c:pt>
                <c:pt idx="10" formatCode="0.0">
                  <c:v>1.5900000000000007</c:v>
                </c:pt>
                <c:pt idx="11" formatCode="0.0">
                  <c:v>1.8400000000000007</c:v>
                </c:pt>
                <c:pt idx="12" formatCode="0.0">
                  <c:v>3.8899999999999997</c:v>
                </c:pt>
              </c:numCache>
            </c:numRef>
          </c:val>
          <c:extLst>
            <c:ext xmlns:c16="http://schemas.microsoft.com/office/drawing/2014/chart" uri="{C3380CC4-5D6E-409C-BE32-E72D297353CC}">
              <c16:uniqueId val="{00000001-6BFD-4501-A736-D298FE9486A3}"/>
            </c:ext>
          </c:extLst>
        </c:ser>
        <c:dLbls>
          <c:showLegendKey val="0"/>
          <c:showVal val="0"/>
          <c:showCatName val="0"/>
          <c:showSerName val="0"/>
          <c:showPercent val="0"/>
          <c:showBubbleSize val="0"/>
        </c:dLbls>
        <c:gapWidth val="219"/>
        <c:axId val="1658847104"/>
        <c:axId val="1658857920"/>
        <c:extLst/>
      </c:barChart>
      <c:catAx>
        <c:axId val="165884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658857920"/>
        <c:crosses val="autoZero"/>
        <c:auto val="1"/>
        <c:lblAlgn val="ctr"/>
        <c:lblOffset val="100"/>
        <c:noMultiLvlLbl val="0"/>
      </c:catAx>
      <c:valAx>
        <c:axId val="165885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65884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Internal</a:t>
            </a:r>
            <a:r>
              <a:rPr lang="en-US" b="1" baseline="0"/>
              <a:t> Brazil Arabica S/U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prstDash val="solid"/>
                </a:ln>
                <a:effectLst/>
              </c:spPr>
            </c:marker>
            <c:bubble3D val="0"/>
            <c:spPr>
              <a:ln w="28575" cap="rnd">
                <a:solidFill>
                  <a:schemeClr val="accent1"/>
                </a:solidFill>
                <a:prstDash val="solid"/>
                <a:round/>
              </a:ln>
              <a:effectLst/>
            </c:spPr>
            <c:extLst>
              <c:ext xmlns:c16="http://schemas.microsoft.com/office/drawing/2014/chart" uri="{C3380CC4-5D6E-409C-BE32-E72D297353CC}">
                <c16:uniqueId val="{00000001-C098-4102-8A3A-967A5CF87194}"/>
              </c:ext>
            </c:extLst>
          </c:dPt>
          <c:dPt>
            <c:idx val="9"/>
            <c:marker>
              <c:symbol val="circle"/>
              <c:size val="5"/>
              <c:spPr>
                <a:solidFill>
                  <a:schemeClr val="accent1"/>
                </a:solidFill>
                <a:ln w="9525">
                  <a:solidFill>
                    <a:srgbClr val="FF0000"/>
                  </a:solidFill>
                  <a:prstDash val="sysDash"/>
                </a:ln>
                <a:effectLst/>
              </c:spPr>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0-C098-4102-8A3A-967A5CF87194}"/>
              </c:ext>
            </c:extLst>
          </c:dPt>
          <c:dPt>
            <c:idx val="10"/>
            <c:marker>
              <c:symbol val="circle"/>
              <c:size val="5"/>
              <c:spPr>
                <a:solidFill>
                  <a:schemeClr val="accent1"/>
                </a:solidFill>
                <a:ln w="9525">
                  <a:solidFill>
                    <a:srgbClr val="FF0000"/>
                  </a:solidFill>
                  <a:prstDash val="dash"/>
                </a:ln>
                <a:effectLst/>
              </c:spPr>
            </c:marker>
            <c:bubble3D val="0"/>
            <c:spPr>
              <a:ln w="28575" cap="rnd">
                <a:solidFill>
                  <a:schemeClr val="accent1">
                    <a:lumMod val="50000"/>
                  </a:schemeClr>
                </a:solidFill>
                <a:prstDash val="solid"/>
                <a:round/>
              </a:ln>
              <a:effectLst/>
            </c:spPr>
            <c:extLst>
              <c:ext xmlns:c16="http://schemas.microsoft.com/office/drawing/2014/chart" uri="{C3380CC4-5D6E-409C-BE32-E72D297353CC}">
                <c16:uniqueId val="{00000005-4EE2-49B1-8E82-5A1B3F43C858}"/>
              </c:ext>
            </c:extLst>
          </c:dPt>
          <c:dLbls>
            <c:dLbl>
              <c:idx val="1"/>
              <c:layout>
                <c:manualLayout>
                  <c:x val="1.3550135501355014E-2"/>
                  <c:y val="-0.11745511854609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98-4102-8A3A-967A5CF87194}"/>
                </c:ext>
              </c:extLst>
            </c:dLbl>
            <c:dLbl>
              <c:idx val="2"/>
              <c:layout>
                <c:manualLayout>
                  <c:x val="-1.6260162601626067E-2"/>
                  <c:y val="7.830341236406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98-4102-8A3A-967A5CF87194}"/>
                </c:ext>
              </c:extLst>
            </c:dLbl>
            <c:dLbl>
              <c:idx val="6"/>
              <c:layout>
                <c:manualLayout>
                  <c:x val="1.8970189701896921E-2"/>
                  <c:y val="-4.3501895757811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98-4102-8A3A-967A5CF87194}"/>
                </c:ext>
              </c:extLst>
            </c:dLbl>
            <c:dLbl>
              <c:idx val="7"/>
              <c:layout>
                <c:manualLayout>
                  <c:x val="5.4200542005419057E-3"/>
                  <c:y val="-6.525284363671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E2-49B1-8E82-5A1B3F43C858}"/>
                </c:ext>
              </c:extLst>
            </c:dLbl>
            <c:dLbl>
              <c:idx val="8"/>
              <c:layout>
                <c:manualLayout>
                  <c:x val="-4.878048780487805E-2"/>
                  <c:y val="7.830341236406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98-4102-8A3A-967A5CF87194}"/>
                </c:ext>
              </c:extLst>
            </c:dLbl>
            <c:dLbl>
              <c:idx val="9"/>
              <c:layout>
                <c:manualLayout>
                  <c:x val="-2.7282937379859403E-3"/>
                  <c:y val="-8.367438546878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98-4102-8A3A-967A5CF87194}"/>
                </c:ext>
              </c:extLst>
            </c:dLbl>
            <c:dLbl>
              <c:idx val="10"/>
              <c:layout>
                <c:manualLayout>
                  <c:x val="0"/>
                  <c:y val="-6.9603033212498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E2-49B1-8E82-5A1B3F43C858}"/>
                </c:ext>
              </c:extLst>
            </c:dLbl>
            <c:dLbl>
              <c:idx val="11"/>
              <c:layout>
                <c:manualLayout>
                  <c:x val="-6.0022462235688585E-2"/>
                  <c:y val="9.1353981091404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FE-43DA-88BB-BBDEB25BBA53}"/>
                </c:ext>
              </c:extLst>
            </c:dLbl>
            <c:dLbl>
              <c:idx val="12"/>
              <c:layout>
                <c:manualLayout>
                  <c:x val="0"/>
                  <c:y val="8.2653601939842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FE-43DA-88BB-BBDEB25BBA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70C0"/>
                      </a:solidFill>
                      <a:round/>
                    </a:ln>
                    <a:effectLst/>
                  </c:spPr>
                </c15:leaderLines>
              </c:ext>
            </c:extLst>
          </c:dLbls>
          <c:cat>
            <c:strRef>
              <c:f>'Brazil internal SnD'!$B$2:$P$2</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'Brazil internal SnD'!$B$12:$P$12</c:f>
              <c:numCache>
                <c:formatCode>0%</c:formatCode>
                <c:ptCount val="15"/>
                <c:pt idx="0">
                  <c:v>1.6483516483516485</c:v>
                </c:pt>
                <c:pt idx="1">
                  <c:v>1.1111111111111109</c:v>
                </c:pt>
                <c:pt idx="2">
                  <c:v>0.95070422535211285</c:v>
                </c:pt>
                <c:pt idx="3">
                  <c:v>0.89230769230769225</c:v>
                </c:pt>
                <c:pt idx="4">
                  <c:v>1.3124999999999998</c:v>
                </c:pt>
                <c:pt idx="5">
                  <c:v>1.0560747663551402</c:v>
                </c:pt>
                <c:pt idx="6">
                  <c:v>1.341880341880342</c:v>
                </c:pt>
                <c:pt idx="7">
                  <c:v>1.6412429378531068</c:v>
                </c:pt>
                <c:pt idx="8">
                  <c:v>1.576652601969057</c:v>
                </c:pt>
                <c:pt idx="9">
                  <c:v>0.63981481481481473</c:v>
                </c:pt>
                <c:pt idx="10">
                  <c:v>0.57395833333333324</c:v>
                </c:pt>
                <c:pt idx="11">
                  <c:v>0.82782608695652171</c:v>
                </c:pt>
                <c:pt idx="12">
                  <c:v>1.8273291925465842</c:v>
                </c:pt>
                <c:pt idx="13">
                  <c:v>1.1953703703703706</c:v>
                </c:pt>
              </c:numCache>
            </c:numRef>
          </c:val>
          <c:smooth val="1"/>
          <c:extLst>
            <c:ext xmlns:c16="http://schemas.microsoft.com/office/drawing/2014/chart" uri="{C3380CC4-5D6E-409C-BE32-E72D297353CC}">
              <c16:uniqueId val="{00000000-27B6-4B73-8356-BF1B23C5FBDD}"/>
            </c:ext>
          </c:extLst>
        </c:ser>
        <c:dLbls>
          <c:showLegendKey val="0"/>
          <c:showVal val="0"/>
          <c:showCatName val="0"/>
          <c:showSerName val="0"/>
          <c:showPercent val="0"/>
          <c:showBubbleSize val="0"/>
        </c:dLbls>
        <c:marker val="1"/>
        <c:smooth val="0"/>
        <c:axId val="530595215"/>
        <c:axId val="530593135"/>
      </c:lineChart>
      <c:catAx>
        <c:axId val="5305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3135"/>
        <c:crosses val="autoZero"/>
        <c:auto val="1"/>
        <c:lblAlgn val="ctr"/>
        <c:lblOffset val="100"/>
        <c:noMultiLvlLbl val="0"/>
      </c:catAx>
      <c:valAx>
        <c:axId val="530593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Internal Brazil Robusta S/U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rgbClr val="FF0000"/>
                </a:solidFill>
                <a:ln w="9525">
                  <a:solidFill>
                    <a:srgbClr val="0070C0"/>
                  </a:solidFill>
                  <a:prstDash val="solid"/>
                </a:ln>
                <a:effectLst/>
              </c:spPr>
            </c:marker>
            <c:bubble3D val="0"/>
            <c:spPr>
              <a:ln w="28575" cap="rnd">
                <a:solidFill>
                  <a:srgbClr val="0070C0"/>
                </a:solidFill>
                <a:prstDash val="solid"/>
                <a:round/>
              </a:ln>
              <a:effectLst/>
            </c:spPr>
            <c:extLst>
              <c:ext xmlns:c16="http://schemas.microsoft.com/office/drawing/2014/chart" uri="{C3380CC4-5D6E-409C-BE32-E72D297353CC}">
                <c16:uniqueId val="{00000002-40CF-4BE3-A659-CB922BC51190}"/>
              </c:ext>
            </c:extLst>
          </c:dPt>
          <c:dPt>
            <c:idx val="10"/>
            <c:marker>
              <c:symbol val="circle"/>
              <c:size val="5"/>
              <c:spPr>
                <a:solidFill>
                  <a:srgbClr val="FF0000"/>
                </a:solidFill>
                <a:ln w="9525">
                  <a:solidFill>
                    <a:srgbClr val="FF0000"/>
                  </a:solidFill>
                  <a:prstDash val="dash"/>
                </a:ln>
                <a:effectLst/>
              </c:spPr>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0-C55D-47E5-B318-93410BE7D679}"/>
              </c:ext>
            </c:extLst>
          </c:dPt>
          <c:dLbls>
            <c:dLbl>
              <c:idx val="0"/>
              <c:layout>
                <c:manualLayout>
                  <c:x val="-1.9137215124039937E-2"/>
                  <c:y val="-7.9710144927536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11-42D8-A047-3426B9C468D1}"/>
                </c:ext>
              </c:extLst>
            </c:dLbl>
            <c:dLbl>
              <c:idx val="1"/>
              <c:layout>
                <c:manualLayout>
                  <c:x val="5.4677757497256967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11-42D8-A047-3426B9C468D1}"/>
                </c:ext>
              </c:extLst>
            </c:dLbl>
            <c:dLbl>
              <c:idx val="2"/>
              <c:layout>
                <c:manualLayout>
                  <c:x val="-5.194386962239414E-2"/>
                  <c:y val="-9.782608695652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11-42D8-A047-3426B9C468D1}"/>
                </c:ext>
              </c:extLst>
            </c:dLbl>
            <c:dLbl>
              <c:idx val="4"/>
              <c:layout>
                <c:manualLayout>
                  <c:x val="1.3669439374314241E-2"/>
                  <c:y val="8.69565217391304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11-42D8-A047-3426B9C468D1}"/>
                </c:ext>
              </c:extLst>
            </c:dLbl>
            <c:dLbl>
              <c:idx val="5"/>
              <c:layout>
                <c:manualLayout>
                  <c:x val="-3.0072766623491329E-2"/>
                  <c:y val="3.6231884057970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11-42D8-A047-3426B9C468D1}"/>
                </c:ext>
              </c:extLst>
            </c:dLbl>
            <c:dLbl>
              <c:idx val="11"/>
              <c:layout>
                <c:manualLayout>
                  <c:x val="-0.10935551499451393"/>
                  <c:y val="3.9855072463768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711-42D8-A047-3426B9C468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SnD'!$B$18:$P$18</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'Brazil internal SnD'!$B$30:$P$30</c:f>
              <c:numCache>
                <c:formatCode>0.0%</c:formatCode>
                <c:ptCount val="15"/>
                <c:pt idx="0">
                  <c:v>0.70175438596491224</c:v>
                </c:pt>
                <c:pt idx="1">
                  <c:v>0.66371681415929185</c:v>
                </c:pt>
                <c:pt idx="2">
                  <c:v>1.0256410256410253</c:v>
                </c:pt>
                <c:pt idx="3">
                  <c:v>0.82474226804123685</c:v>
                </c:pt>
                <c:pt idx="4">
                  <c:v>0.59016393442622939</c:v>
                </c:pt>
                <c:pt idx="5">
                  <c:v>0.53543307086614178</c:v>
                </c:pt>
                <c:pt idx="6">
                  <c:v>0.54700854700854717</c:v>
                </c:pt>
                <c:pt idx="7">
                  <c:v>0.31355932203389836</c:v>
                </c:pt>
                <c:pt idx="8">
                  <c:v>0.37914406268836648</c:v>
                </c:pt>
                <c:pt idx="9">
                  <c:v>0.4007575757575757</c:v>
                </c:pt>
                <c:pt idx="10">
                  <c:v>0.11041666666666673</c:v>
                </c:pt>
                <c:pt idx="11">
                  <c:v>0.10666666666666672</c:v>
                </c:pt>
                <c:pt idx="12">
                  <c:v>0.26020066889632104</c:v>
                </c:pt>
                <c:pt idx="13">
                  <c:v>0.29469696969696962</c:v>
                </c:pt>
              </c:numCache>
            </c:numRef>
          </c:val>
          <c:smooth val="1"/>
          <c:extLst>
            <c:ext xmlns:c16="http://schemas.microsoft.com/office/drawing/2014/chart" uri="{C3380CC4-5D6E-409C-BE32-E72D297353CC}">
              <c16:uniqueId val="{00000000-DEC4-408D-A494-A3BDF3A1A790}"/>
            </c:ext>
          </c:extLst>
        </c:ser>
        <c:dLbls>
          <c:showLegendKey val="0"/>
          <c:showVal val="0"/>
          <c:showCatName val="0"/>
          <c:showSerName val="0"/>
          <c:showPercent val="0"/>
          <c:showBubbleSize val="0"/>
        </c:dLbls>
        <c:marker val="1"/>
        <c:smooth val="0"/>
        <c:axId val="634362783"/>
        <c:axId val="634348639"/>
      </c:lineChart>
      <c:catAx>
        <c:axId val="63436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34348639"/>
        <c:crosses val="autoZero"/>
        <c:auto val="1"/>
        <c:lblAlgn val="ctr"/>
        <c:lblOffset val="100"/>
        <c:noMultiLvlLbl val="0"/>
      </c:catAx>
      <c:valAx>
        <c:axId val="6343486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3436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Connilon exports 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Pt>
            <c:idx val="9"/>
            <c:marker>
              <c:symbol val="none"/>
            </c:marker>
            <c:bubble3D val="0"/>
            <c:spPr>
              <a:ln w="28575" cap="rnd">
                <a:solidFill>
                  <a:srgbClr val="0070C0"/>
                </a:solidFill>
                <a:prstDash val="solid"/>
                <a:round/>
                <a:extLst>
                  <a:ext uri="{C807C97D-BFC1-408E-A445-0C87EB9F89A2}">
                    <ask:lineSketchStyleProps xmlns:ask="http://schemas.microsoft.com/office/drawing/2018/sketchyshapes">
                      <ask:type>
                        <ask:lineSketchNone/>
                      </ask:type>
                    </ask:lineSketchStyleProps>
                  </a:ext>
                </a:extLst>
              </a:ln>
              <a:effectLst/>
            </c:spPr>
            <c:extLst>
              <c:ext xmlns:c16="http://schemas.microsoft.com/office/drawing/2014/chart" uri="{C3380CC4-5D6E-409C-BE32-E72D297353CC}">
                <c16:uniqueId val="{00000002-E273-423A-876E-5100884B532A}"/>
              </c:ext>
            </c:extLst>
          </c:dPt>
          <c:dPt>
            <c:idx val="10"/>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1-E273-423A-876E-5100884B532A}"/>
              </c:ext>
            </c:extLst>
          </c:dPt>
          <c:cat>
            <c:strRef>
              <c:f>'Brazil internal SnD'!$B$18:$O$18</c:f>
              <c:strCache>
                <c:ptCount val="14"/>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strCache>
            </c:strRef>
          </c:cat>
          <c:val>
            <c:numRef>
              <c:f>'Brazil internal SnD'!$B$21:$O$21</c:f>
              <c:numCache>
                <c:formatCode>General</c:formatCode>
                <c:ptCount val="14"/>
                <c:pt idx="0">
                  <c:v>4.5</c:v>
                </c:pt>
                <c:pt idx="1">
                  <c:v>2.2999999999999998</c:v>
                </c:pt>
                <c:pt idx="2">
                  <c:v>0.3</c:v>
                </c:pt>
                <c:pt idx="3">
                  <c:v>0.7</c:v>
                </c:pt>
                <c:pt idx="4">
                  <c:v>3.6</c:v>
                </c:pt>
                <c:pt idx="5">
                  <c:v>4.5</c:v>
                </c:pt>
                <c:pt idx="6">
                  <c:v>4.7</c:v>
                </c:pt>
                <c:pt idx="7">
                  <c:v>2.6</c:v>
                </c:pt>
                <c:pt idx="8">
                  <c:v>1.5</c:v>
                </c:pt>
                <c:pt idx="9">
                  <c:v>8.1999999999999993</c:v>
                </c:pt>
                <c:pt idx="10">
                  <c:v>6.6</c:v>
                </c:pt>
                <c:pt idx="11">
                  <c:v>4.7</c:v>
                </c:pt>
                <c:pt idx="12">
                  <c:v>4.5999999999999996</c:v>
                </c:pt>
                <c:pt idx="13">
                  <c:v>5</c:v>
                </c:pt>
              </c:numCache>
            </c:numRef>
          </c:val>
          <c:smooth val="0"/>
          <c:extLst>
            <c:ext xmlns:c16="http://schemas.microsoft.com/office/drawing/2014/chart" uri="{C3380CC4-5D6E-409C-BE32-E72D297353CC}">
              <c16:uniqueId val="{00000000-E273-423A-876E-5100884B532A}"/>
            </c:ext>
          </c:extLst>
        </c:ser>
        <c:dLbls>
          <c:showLegendKey val="0"/>
          <c:showVal val="0"/>
          <c:showCatName val="0"/>
          <c:showSerName val="0"/>
          <c:showPercent val="0"/>
          <c:showBubbleSize val="0"/>
        </c:dLbls>
        <c:smooth val="0"/>
        <c:axId val="1929266815"/>
        <c:axId val="1929269215"/>
      </c:lineChart>
      <c:catAx>
        <c:axId val="19292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9215"/>
        <c:crosses val="autoZero"/>
        <c:auto val="1"/>
        <c:lblAlgn val="ctr"/>
        <c:lblOffset val="100"/>
        <c:noMultiLvlLbl val="0"/>
      </c:catAx>
      <c:valAx>
        <c:axId val="192926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Arabica exports 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Pt>
            <c:idx val="9"/>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1-1B56-4E80-B864-4E814B4FD26B}"/>
              </c:ext>
            </c:extLst>
          </c:dPt>
          <c:dPt>
            <c:idx val="10"/>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2-1B56-4E80-B864-4E814B4FD26B}"/>
              </c:ext>
            </c:extLst>
          </c:dPt>
          <c:cat>
            <c:strRef>
              <c:f>'Brazil internal SnD'!$B$2:$O$2</c:f>
              <c:strCache>
                <c:ptCount val="14"/>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strCache>
            </c:strRef>
          </c:cat>
          <c:val>
            <c:numRef>
              <c:f>'Brazil internal SnD'!$B$5:$O$5</c:f>
              <c:numCache>
                <c:formatCode>General</c:formatCode>
                <c:ptCount val="14"/>
                <c:pt idx="0">
                  <c:v>28.5</c:v>
                </c:pt>
                <c:pt idx="1">
                  <c:v>29.5</c:v>
                </c:pt>
                <c:pt idx="2">
                  <c:v>29</c:v>
                </c:pt>
                <c:pt idx="3">
                  <c:v>26.2</c:v>
                </c:pt>
                <c:pt idx="4">
                  <c:v>33.700000000000003</c:v>
                </c:pt>
                <c:pt idx="5">
                  <c:v>31.7</c:v>
                </c:pt>
                <c:pt idx="6">
                  <c:v>36.9</c:v>
                </c:pt>
                <c:pt idx="7">
                  <c:v>33</c:v>
                </c:pt>
                <c:pt idx="8">
                  <c:v>30.3</c:v>
                </c:pt>
                <c:pt idx="9">
                  <c:v>35.5</c:v>
                </c:pt>
                <c:pt idx="10">
                  <c:v>34.799999999999997</c:v>
                </c:pt>
                <c:pt idx="11">
                  <c:v>32</c:v>
                </c:pt>
                <c:pt idx="12">
                  <c:v>32</c:v>
                </c:pt>
                <c:pt idx="13">
                  <c:v>32</c:v>
                </c:pt>
              </c:numCache>
            </c:numRef>
          </c:val>
          <c:smooth val="0"/>
          <c:extLst>
            <c:ext xmlns:c16="http://schemas.microsoft.com/office/drawing/2014/chart" uri="{C3380CC4-5D6E-409C-BE32-E72D297353CC}">
              <c16:uniqueId val="{00000000-1B56-4E80-B864-4E814B4FD26B}"/>
            </c:ext>
          </c:extLst>
        </c:ser>
        <c:dLbls>
          <c:showLegendKey val="0"/>
          <c:showVal val="0"/>
          <c:showCatName val="0"/>
          <c:showSerName val="0"/>
          <c:showPercent val="0"/>
          <c:showBubbleSize val="0"/>
        </c:dLbls>
        <c:smooth val="0"/>
        <c:axId val="1929267775"/>
        <c:axId val="1929268255"/>
      </c:lineChart>
      <c:catAx>
        <c:axId val="19292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8255"/>
        <c:crosses val="autoZero"/>
        <c:auto val="1"/>
        <c:lblAlgn val="ctr"/>
        <c:lblOffset val="100"/>
        <c:noMultiLvlLbl val="0"/>
      </c:catAx>
      <c:valAx>
        <c:axId val="192926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Coffee</a:t>
            </a:r>
            <a:r>
              <a:rPr lang="en-US" baseline="0"/>
              <a:t> consumption Brazil (m bags)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'Brazil internal SnD'!$B$18:$N$18</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'Brazil internal SnD'!$B$35:$N$35</c:f>
              <c:numCache>
                <c:formatCode>General</c:formatCode>
                <c:ptCount val="13"/>
                <c:pt idx="0">
                  <c:v>20.5</c:v>
                </c:pt>
                <c:pt idx="1">
                  <c:v>21.200000000000003</c:v>
                </c:pt>
                <c:pt idx="2">
                  <c:v>22</c:v>
                </c:pt>
                <c:pt idx="3">
                  <c:v>22.7</c:v>
                </c:pt>
                <c:pt idx="4">
                  <c:v>23.4</c:v>
                </c:pt>
                <c:pt idx="5">
                  <c:v>23.4</c:v>
                </c:pt>
                <c:pt idx="6">
                  <c:v>23.5</c:v>
                </c:pt>
                <c:pt idx="7">
                  <c:v>23.6</c:v>
                </c:pt>
                <c:pt idx="8">
                  <c:v>23.7</c:v>
                </c:pt>
                <c:pt idx="9">
                  <c:v>24</c:v>
                </c:pt>
                <c:pt idx="10">
                  <c:v>24</c:v>
                </c:pt>
                <c:pt idx="11">
                  <c:v>23</c:v>
                </c:pt>
                <c:pt idx="12">
                  <c:v>23</c:v>
                </c:pt>
              </c:numCache>
            </c:numRef>
          </c:val>
          <c:smooth val="0"/>
          <c:extLst>
            <c:ext xmlns:c16="http://schemas.microsoft.com/office/drawing/2014/chart" uri="{C3380CC4-5D6E-409C-BE32-E72D297353CC}">
              <c16:uniqueId val="{00000000-C8FF-4813-8B94-580605C0FFA8}"/>
            </c:ext>
          </c:extLst>
        </c:ser>
        <c:dLbls>
          <c:showLegendKey val="0"/>
          <c:showVal val="0"/>
          <c:showCatName val="0"/>
          <c:showSerName val="0"/>
          <c:showPercent val="0"/>
          <c:showBubbleSize val="0"/>
        </c:dLbls>
        <c:marker val="1"/>
        <c:smooth val="0"/>
        <c:axId val="1513446799"/>
        <c:axId val="1499197567"/>
      </c:lineChart>
      <c:catAx>
        <c:axId val="151344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99197567"/>
        <c:crosses val="autoZero"/>
        <c:auto val="1"/>
        <c:lblAlgn val="ctr"/>
        <c:lblOffset val="100"/>
        <c:noMultiLvlLbl val="0"/>
      </c:catAx>
      <c:valAx>
        <c:axId val="149919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1344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Brazil total</a:t>
            </a:r>
            <a:r>
              <a:rPr lang="en-US" b="1" baseline="0"/>
              <a:t> S/U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0"/>
            <c:marker>
              <c:symbol val="circle"/>
              <c:size val="5"/>
              <c:spPr>
                <a:solidFill>
                  <a:srgbClr val="FF0000"/>
                </a:solidFill>
                <a:ln w="9525">
                  <a:solidFill>
                    <a:srgbClr val="FF0000"/>
                  </a:solidFill>
                  <a:prstDash val="dash"/>
                </a:ln>
                <a:effectLst/>
              </c:spPr>
            </c:marker>
            <c:bubble3D val="0"/>
            <c:spPr>
              <a:ln w="28575" cap="rnd">
                <a:solidFill>
                  <a:schemeClr val="accent1"/>
                </a:solidFill>
                <a:prstDash val="dash"/>
                <a:round/>
              </a:ln>
              <a:effectLst/>
            </c:spPr>
            <c:extLst>
              <c:ext xmlns:c16="http://schemas.microsoft.com/office/drawing/2014/chart" uri="{C3380CC4-5D6E-409C-BE32-E72D297353CC}">
                <c16:uniqueId val="{00000000-AFBA-4A10-801B-C1F8DCC617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SnD'!$B$38:$O$38</c:f>
              <c:strCache>
                <c:ptCount val="14"/>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strCache>
            </c:strRef>
          </c:cat>
          <c:val>
            <c:numRef>
              <c:f>'Brazil internal SnD'!$B$48:$O$48</c:f>
              <c:numCache>
                <c:formatCode>0.0%</c:formatCode>
                <c:ptCount val="14"/>
                <c:pt idx="0">
                  <c:v>1.1219512195121952</c:v>
                </c:pt>
                <c:pt idx="1">
                  <c:v>0.87264150943396201</c:v>
                </c:pt>
                <c:pt idx="2">
                  <c:v>0.97727272727272729</c:v>
                </c:pt>
                <c:pt idx="3">
                  <c:v>0.86343612334801756</c:v>
                </c:pt>
                <c:pt idx="4">
                  <c:v>0.93589743589743579</c:v>
                </c:pt>
                <c:pt idx="5">
                  <c:v>0.77350427350427342</c:v>
                </c:pt>
                <c:pt idx="6">
                  <c:v>0.94444444444444453</c:v>
                </c:pt>
                <c:pt idx="7">
                  <c:v>0.71186440677966101</c:v>
                </c:pt>
                <c:pt idx="8">
                  <c:v>0.73839662447257359</c:v>
                </c:pt>
                <c:pt idx="9">
                  <c:v>0.5083333333333333</c:v>
                </c:pt>
                <c:pt idx="10">
                  <c:v>0.29583333333333334</c:v>
                </c:pt>
                <c:pt idx="11">
                  <c:v>0.28695652173913044</c:v>
                </c:pt>
                <c:pt idx="12">
                  <c:v>0.80869565217391315</c:v>
                </c:pt>
                <c:pt idx="13">
                  <c:v>0.70000000000000007</c:v>
                </c:pt>
              </c:numCache>
            </c:numRef>
          </c:val>
          <c:smooth val="1"/>
          <c:extLst>
            <c:ext xmlns:c16="http://schemas.microsoft.com/office/drawing/2014/chart" uri="{C3380CC4-5D6E-409C-BE32-E72D297353CC}">
              <c16:uniqueId val="{00000000-1762-4BC7-9911-BBB2449EA4C3}"/>
            </c:ext>
          </c:extLst>
        </c:ser>
        <c:dLbls>
          <c:showLegendKey val="0"/>
          <c:showVal val="0"/>
          <c:showCatName val="0"/>
          <c:showSerName val="0"/>
          <c:showPercent val="0"/>
          <c:showBubbleSize val="0"/>
        </c:dLbls>
        <c:marker val="1"/>
        <c:smooth val="0"/>
        <c:axId val="620029456"/>
        <c:axId val="620028016"/>
      </c:lineChart>
      <c:catAx>
        <c:axId val="6200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20028016"/>
        <c:crosses val="autoZero"/>
        <c:auto val="1"/>
        <c:lblAlgn val="ctr"/>
        <c:lblOffset val="100"/>
        <c:noMultiLvlLbl val="0"/>
      </c:catAx>
      <c:valAx>
        <c:axId val="62002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200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Combined Coffee Stocks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SnD'!$B$38:$N$38</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'Brazil internal SnD'!$B$44:$N$44</c:f>
              <c:numCache>
                <c:formatCode>0.0_ ;[Red]\-0.0\ </c:formatCode>
                <c:ptCount val="13"/>
                <c:pt idx="0">
                  <c:v>23</c:v>
                </c:pt>
                <c:pt idx="1">
                  <c:v>18.499999999999996</c:v>
                </c:pt>
                <c:pt idx="2">
                  <c:v>21.5</c:v>
                </c:pt>
                <c:pt idx="3">
                  <c:v>19.599999999999998</c:v>
                </c:pt>
                <c:pt idx="4">
                  <c:v>21.899999999999995</c:v>
                </c:pt>
                <c:pt idx="5">
                  <c:v>18.099999999999998</c:v>
                </c:pt>
                <c:pt idx="6">
                  <c:v>22.1</c:v>
                </c:pt>
                <c:pt idx="7">
                  <c:v>16.8</c:v>
                </c:pt>
                <c:pt idx="8">
                  <c:v>17.499999999999996</c:v>
                </c:pt>
                <c:pt idx="9">
                  <c:v>12.2</c:v>
                </c:pt>
                <c:pt idx="10">
                  <c:v>7.1000000000000005</c:v>
                </c:pt>
                <c:pt idx="11">
                  <c:v>6.6000000000000005</c:v>
                </c:pt>
                <c:pt idx="12">
                  <c:v>18.600000000000001</c:v>
                </c:pt>
              </c:numCache>
            </c:numRef>
          </c:val>
          <c:smooth val="1"/>
          <c:extLst>
            <c:ext xmlns:c16="http://schemas.microsoft.com/office/drawing/2014/chart" uri="{C3380CC4-5D6E-409C-BE32-E72D297353CC}">
              <c16:uniqueId val="{00000000-D96F-4ECD-9757-ED79F8DD035D}"/>
            </c:ext>
          </c:extLst>
        </c:ser>
        <c:dLbls>
          <c:showLegendKey val="0"/>
          <c:showVal val="0"/>
          <c:showCatName val="0"/>
          <c:showSerName val="0"/>
          <c:showPercent val="0"/>
          <c:showBubbleSize val="0"/>
        </c:dLbls>
        <c:smooth val="0"/>
        <c:axId val="1098751408"/>
        <c:axId val="1098748048"/>
      </c:lineChart>
      <c:catAx>
        <c:axId val="109875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98748048"/>
        <c:crosses val="autoZero"/>
        <c:auto val="1"/>
        <c:lblAlgn val="ctr"/>
        <c:lblOffset val="100"/>
        <c:noMultiLvlLbl val="0"/>
      </c:catAx>
      <c:valAx>
        <c:axId val="1098748048"/>
        <c:scaling>
          <c:orientation val="minMax"/>
        </c:scaling>
        <c:delete val="0"/>
        <c:axPos val="l"/>
        <c:majorGridlines>
          <c:spPr>
            <a:ln w="9525" cap="flat" cmpd="sng" algn="ctr">
              <a:solidFill>
                <a:schemeClr val="tx1">
                  <a:lumMod val="15000"/>
                  <a:lumOff val="85000"/>
                </a:schemeClr>
              </a:solidFill>
              <a:round/>
            </a:ln>
            <a:effectLst/>
          </c:spPr>
        </c:majorGridlines>
        <c:numFmt formatCode="0.0_ ;[Red]\-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9875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Arabica Carry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chemeClr val="accent1"/>
            </a:solidFill>
            <a:ln>
              <a:noFill/>
            </a:ln>
            <a:effectLst/>
          </c:spPr>
          <c:invertIfNegative val="0"/>
          <c:cat>
            <c:strRef>
              <c:f>'Brazil internal SnD'!$X$74:$AF$74</c:f>
              <c:strCache>
                <c:ptCount val="9"/>
                <c:pt idx="0">
                  <c:v>2017/18</c:v>
                </c:pt>
                <c:pt idx="1">
                  <c:v>2018/19</c:v>
                </c:pt>
                <c:pt idx="2">
                  <c:v>2019/20</c:v>
                </c:pt>
                <c:pt idx="3">
                  <c:v>2020/21</c:v>
                </c:pt>
                <c:pt idx="4">
                  <c:v>2021/22</c:v>
                </c:pt>
                <c:pt idx="5">
                  <c:v>2022/23</c:v>
                </c:pt>
                <c:pt idx="6">
                  <c:v>2023/24</c:v>
                </c:pt>
                <c:pt idx="7">
                  <c:v>2024/25</c:v>
                </c:pt>
                <c:pt idx="8">
                  <c:v>2025/26</c:v>
                </c:pt>
              </c:strCache>
            </c:strRef>
          </c:cat>
          <c:val>
            <c:numRef>
              <c:f>'Brazil internal SnD'!$X$76:$AF$76</c:f>
              <c:numCache>
                <c:formatCode>General</c:formatCode>
                <c:ptCount val="9"/>
                <c:pt idx="0">
                  <c:v>17</c:v>
                </c:pt>
                <c:pt idx="1">
                  <c:v>14</c:v>
                </c:pt>
                <c:pt idx="2">
                  <c:v>22</c:v>
                </c:pt>
                <c:pt idx="3">
                  <c:v>15</c:v>
                </c:pt>
                <c:pt idx="4">
                  <c:v>22</c:v>
                </c:pt>
                <c:pt idx="5">
                  <c:v>16</c:v>
                </c:pt>
                <c:pt idx="6">
                  <c:v>15</c:v>
                </c:pt>
                <c:pt idx="7">
                  <c:v>14</c:v>
                </c:pt>
                <c:pt idx="8">
                  <c:v>12.5</c:v>
                </c:pt>
              </c:numCache>
            </c:numRef>
          </c:val>
          <c:extLst>
            <c:ext xmlns:c16="http://schemas.microsoft.com/office/drawing/2014/chart" uri="{C3380CC4-5D6E-409C-BE32-E72D297353CC}">
              <c16:uniqueId val="{00000000-A01F-4C04-AF12-22EBCE3E7542}"/>
            </c:ext>
          </c:extLst>
        </c:ser>
        <c:dLbls>
          <c:showLegendKey val="0"/>
          <c:showVal val="0"/>
          <c:showCatName val="0"/>
          <c:showSerName val="0"/>
          <c:showPercent val="0"/>
          <c:showBubbleSize val="0"/>
        </c:dLbls>
        <c:gapWidth val="219"/>
        <c:overlap val="-27"/>
        <c:axId val="2113984192"/>
        <c:axId val="2113985152"/>
      </c:barChart>
      <c:catAx>
        <c:axId val="21139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13985152"/>
        <c:crosses val="autoZero"/>
        <c:auto val="1"/>
        <c:lblAlgn val="ctr"/>
        <c:lblOffset val="100"/>
        <c:noMultiLvlLbl val="0"/>
      </c:catAx>
      <c:valAx>
        <c:axId val="211398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13984192"/>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Internal</a:t>
            </a:r>
            <a:r>
              <a:rPr lang="en-US" b="1" baseline="0"/>
              <a:t> Brazil Connie S/U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prstDash val="solid"/>
                </a:ln>
                <a:effectLst/>
              </c:spPr>
            </c:marker>
            <c:bubble3D val="0"/>
            <c:extLst>
              <c:ext xmlns:c16="http://schemas.microsoft.com/office/drawing/2014/chart" uri="{C3380CC4-5D6E-409C-BE32-E72D297353CC}">
                <c16:uniqueId val="{00000001-C6FE-4608-BC67-136AE2E3E563}"/>
              </c:ext>
            </c:extLst>
          </c:dPt>
          <c:dPt>
            <c:idx val="9"/>
            <c:marker>
              <c:symbol val="circle"/>
              <c:size val="5"/>
              <c:spPr>
                <a:solidFill>
                  <a:schemeClr val="accent1"/>
                </a:solidFill>
                <a:ln w="9525">
                  <a:solidFill>
                    <a:srgbClr val="FF0000"/>
                  </a:solidFill>
                  <a:prstDash val="sysDash"/>
                </a:ln>
                <a:effectLst/>
              </c:spPr>
            </c:marker>
            <c:bubble3D val="0"/>
            <c:extLst>
              <c:ext xmlns:c16="http://schemas.microsoft.com/office/drawing/2014/chart" uri="{C3380CC4-5D6E-409C-BE32-E72D297353CC}">
                <c16:uniqueId val="{00000003-C6FE-4608-BC67-136AE2E3E563}"/>
              </c:ext>
            </c:extLst>
          </c:dPt>
          <c:dPt>
            <c:idx val="10"/>
            <c:marker>
              <c:symbol val="circle"/>
              <c:size val="5"/>
              <c:spPr>
                <a:solidFill>
                  <a:schemeClr val="accent1"/>
                </a:solidFill>
                <a:ln w="9525">
                  <a:solidFill>
                    <a:srgbClr val="FF0000"/>
                  </a:solidFill>
                  <a:prstDash val="dash"/>
                </a:ln>
                <a:effectLst/>
              </c:spPr>
            </c:marker>
            <c:bubble3D val="0"/>
            <c:extLst>
              <c:ext xmlns:c16="http://schemas.microsoft.com/office/drawing/2014/chart" uri="{C3380CC4-5D6E-409C-BE32-E72D297353CC}">
                <c16:uniqueId val="{00000005-C6FE-4608-BC67-136AE2E3E5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SnD'!$B$2:$N$2</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'Brazil internal SnD'!$B$30:$N$30</c:f>
              <c:numCache>
                <c:formatCode>0.0%</c:formatCode>
                <c:ptCount val="13"/>
                <c:pt idx="0">
                  <c:v>0.70175438596491224</c:v>
                </c:pt>
                <c:pt idx="1">
                  <c:v>0.66371681415929185</c:v>
                </c:pt>
                <c:pt idx="2">
                  <c:v>1.0256410256410253</c:v>
                </c:pt>
                <c:pt idx="3">
                  <c:v>0.82474226804123685</c:v>
                </c:pt>
                <c:pt idx="4">
                  <c:v>0.59016393442622939</c:v>
                </c:pt>
                <c:pt idx="5">
                  <c:v>0.53543307086614178</c:v>
                </c:pt>
                <c:pt idx="6">
                  <c:v>0.54700854700854717</c:v>
                </c:pt>
                <c:pt idx="7">
                  <c:v>0.31355932203389836</c:v>
                </c:pt>
                <c:pt idx="8">
                  <c:v>0.37914406268836648</c:v>
                </c:pt>
                <c:pt idx="9">
                  <c:v>0.4007575757575757</c:v>
                </c:pt>
                <c:pt idx="10">
                  <c:v>0.11041666666666673</c:v>
                </c:pt>
                <c:pt idx="11">
                  <c:v>0.10666666666666672</c:v>
                </c:pt>
                <c:pt idx="12">
                  <c:v>0.26020066889632104</c:v>
                </c:pt>
              </c:numCache>
            </c:numRef>
          </c:val>
          <c:smooth val="0"/>
          <c:extLst>
            <c:ext xmlns:c16="http://schemas.microsoft.com/office/drawing/2014/chart" uri="{C3380CC4-5D6E-409C-BE32-E72D297353CC}">
              <c16:uniqueId val="{0000000A-C6FE-4608-BC67-136AE2E3E563}"/>
            </c:ext>
          </c:extLst>
        </c:ser>
        <c:dLbls>
          <c:showLegendKey val="0"/>
          <c:showVal val="0"/>
          <c:showCatName val="0"/>
          <c:showSerName val="0"/>
          <c:showPercent val="0"/>
          <c:showBubbleSize val="0"/>
        </c:dLbls>
        <c:marker val="1"/>
        <c:smooth val="0"/>
        <c:axId val="530595215"/>
        <c:axId val="530593135"/>
      </c:lineChart>
      <c:catAx>
        <c:axId val="5305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3135"/>
        <c:crosses val="autoZero"/>
        <c:auto val="1"/>
        <c:lblAlgn val="ctr"/>
        <c:lblOffset val="100"/>
        <c:noMultiLvlLbl val="0"/>
      </c:catAx>
      <c:valAx>
        <c:axId val="530593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SnD'!$A$60:$A$76</c:f>
              <c:strCache>
                <c:ptCount val="17"/>
                <c:pt idx="0">
                  <c:v>10/11</c:v>
                </c:pt>
                <c:pt idx="1">
                  <c:v>11/12</c:v>
                </c:pt>
                <c:pt idx="2">
                  <c:v>12/13</c:v>
                </c:pt>
                <c:pt idx="3">
                  <c:v>13/14</c:v>
                </c:pt>
                <c:pt idx="4">
                  <c:v>14/15</c:v>
                </c:pt>
                <c:pt idx="5">
                  <c:v>15/16</c:v>
                </c:pt>
                <c:pt idx="6">
                  <c:v>16/17</c:v>
                </c:pt>
                <c:pt idx="7">
                  <c:v>17/18</c:v>
                </c:pt>
                <c:pt idx="8">
                  <c:v>18/19</c:v>
                </c:pt>
                <c:pt idx="9">
                  <c:v>19/20</c:v>
                </c:pt>
                <c:pt idx="10">
                  <c:v>20/21</c:v>
                </c:pt>
                <c:pt idx="11">
                  <c:v>21/22</c:v>
                </c:pt>
                <c:pt idx="12">
                  <c:v>22/23</c:v>
                </c:pt>
                <c:pt idx="13">
                  <c:v>23/24</c:v>
                </c:pt>
                <c:pt idx="14">
                  <c:v>24/25</c:v>
                </c:pt>
                <c:pt idx="15">
                  <c:v>25/26</c:v>
                </c:pt>
                <c:pt idx="16">
                  <c:v>26/27</c:v>
                </c:pt>
              </c:strCache>
            </c:strRef>
          </c:cat>
          <c:val>
            <c:numRef>
              <c:f>'Brazil internal SnD'!$I$60:$I$76</c:f>
              <c:numCache>
                <c:formatCode>0%</c:formatCode>
                <c:ptCount val="17"/>
                <c:pt idx="0">
                  <c:v>0.2</c:v>
                </c:pt>
                <c:pt idx="1">
                  <c:v>0.22</c:v>
                </c:pt>
                <c:pt idx="2">
                  <c:v>0.34</c:v>
                </c:pt>
                <c:pt idx="3">
                  <c:v>0.34</c:v>
                </c:pt>
                <c:pt idx="4">
                  <c:v>0.26</c:v>
                </c:pt>
                <c:pt idx="5">
                  <c:v>0.15</c:v>
                </c:pt>
                <c:pt idx="6">
                  <c:v>0.19</c:v>
                </c:pt>
                <c:pt idx="7">
                  <c:v>0.2</c:v>
                </c:pt>
                <c:pt idx="8">
                  <c:v>0.26</c:v>
                </c:pt>
                <c:pt idx="9">
                  <c:v>0.19</c:v>
                </c:pt>
                <c:pt idx="10">
                  <c:v>0.31</c:v>
                </c:pt>
                <c:pt idx="11">
                  <c:v>0.19480519480519481</c:v>
                </c:pt>
                <c:pt idx="12">
                  <c:v>0.22160664819944606</c:v>
                </c:pt>
                <c:pt idx="13">
                  <c:v>0.19230769230769246</c:v>
                </c:pt>
                <c:pt idx="14">
                  <c:v>0.15646258503401372</c:v>
                </c:pt>
                <c:pt idx="15">
                  <c:v>0.25139664804469297</c:v>
                </c:pt>
                <c:pt idx="16">
                  <c:v>0.421686746987952</c:v>
                </c:pt>
              </c:numCache>
            </c:numRef>
          </c:val>
          <c:smooth val="0"/>
          <c:extLst>
            <c:ext xmlns:c16="http://schemas.microsoft.com/office/drawing/2014/chart" uri="{C3380CC4-5D6E-409C-BE32-E72D297353CC}">
              <c16:uniqueId val="{00000000-7BC8-431C-A9EB-D809EFC0A72F}"/>
            </c:ext>
          </c:extLst>
        </c:ser>
        <c:dLbls>
          <c:showLegendKey val="0"/>
          <c:showVal val="0"/>
          <c:showCatName val="0"/>
          <c:showSerName val="0"/>
          <c:showPercent val="0"/>
          <c:showBubbleSize val="0"/>
        </c:dLbls>
        <c:smooth val="0"/>
        <c:axId val="1478919183"/>
        <c:axId val="1478910543"/>
      </c:lineChart>
      <c:catAx>
        <c:axId val="147891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78910543"/>
        <c:crosses val="autoZero"/>
        <c:auto val="1"/>
        <c:lblAlgn val="ctr"/>
        <c:lblOffset val="100"/>
        <c:noMultiLvlLbl val="0"/>
      </c:catAx>
      <c:valAx>
        <c:axId val="1478910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7891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Internal S/U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tx>
            <c:v>Arabica</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SnD'!$B$2:$P$2</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'Brazil internal SnD'!$B$12:$P$12</c:f>
              <c:numCache>
                <c:formatCode>0%</c:formatCode>
                <c:ptCount val="15"/>
                <c:pt idx="0">
                  <c:v>1.6483516483516485</c:v>
                </c:pt>
                <c:pt idx="1">
                  <c:v>1.1111111111111109</c:v>
                </c:pt>
                <c:pt idx="2">
                  <c:v>0.95070422535211285</c:v>
                </c:pt>
                <c:pt idx="3">
                  <c:v>0.89230769230769225</c:v>
                </c:pt>
                <c:pt idx="4">
                  <c:v>1.3124999999999998</c:v>
                </c:pt>
                <c:pt idx="5">
                  <c:v>1.0560747663551402</c:v>
                </c:pt>
                <c:pt idx="6">
                  <c:v>1.341880341880342</c:v>
                </c:pt>
                <c:pt idx="7">
                  <c:v>1.6412429378531068</c:v>
                </c:pt>
                <c:pt idx="8">
                  <c:v>1.576652601969057</c:v>
                </c:pt>
                <c:pt idx="9">
                  <c:v>0.63981481481481473</c:v>
                </c:pt>
                <c:pt idx="10">
                  <c:v>0.57395833333333324</c:v>
                </c:pt>
                <c:pt idx="11">
                  <c:v>0.82782608695652171</c:v>
                </c:pt>
                <c:pt idx="12">
                  <c:v>1.8273291925465842</c:v>
                </c:pt>
                <c:pt idx="13">
                  <c:v>1.1953703703703706</c:v>
                </c:pt>
              </c:numCache>
            </c:numRef>
          </c:val>
          <c:smooth val="1"/>
          <c:extLst>
            <c:ext xmlns:c16="http://schemas.microsoft.com/office/drawing/2014/chart" uri="{C3380CC4-5D6E-409C-BE32-E72D297353CC}">
              <c16:uniqueId val="{00000000-03BE-4324-B408-7BB9FCE0F9D5}"/>
            </c:ext>
          </c:extLst>
        </c:ser>
        <c:ser>
          <c:idx val="1"/>
          <c:order val="1"/>
          <c:tx>
            <c:v>Conilon</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'Brazil internal SnD'!$B$2:$P$2</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'Brazil internal SnD'!$B$30:$P$30</c:f>
              <c:numCache>
                <c:formatCode>0.0%</c:formatCode>
                <c:ptCount val="15"/>
                <c:pt idx="0">
                  <c:v>0.70175438596491224</c:v>
                </c:pt>
                <c:pt idx="1">
                  <c:v>0.66371681415929185</c:v>
                </c:pt>
                <c:pt idx="2">
                  <c:v>1.0256410256410253</c:v>
                </c:pt>
                <c:pt idx="3">
                  <c:v>0.82474226804123685</c:v>
                </c:pt>
                <c:pt idx="4">
                  <c:v>0.59016393442622939</c:v>
                </c:pt>
                <c:pt idx="5">
                  <c:v>0.53543307086614178</c:v>
                </c:pt>
                <c:pt idx="6">
                  <c:v>0.54700854700854717</c:v>
                </c:pt>
                <c:pt idx="7">
                  <c:v>0.31355932203389836</c:v>
                </c:pt>
                <c:pt idx="8">
                  <c:v>0.37914406268836648</c:v>
                </c:pt>
                <c:pt idx="9">
                  <c:v>0.4007575757575757</c:v>
                </c:pt>
                <c:pt idx="10">
                  <c:v>0.11041666666666673</c:v>
                </c:pt>
                <c:pt idx="11">
                  <c:v>0.10666666666666672</c:v>
                </c:pt>
                <c:pt idx="12">
                  <c:v>0.26020066889632104</c:v>
                </c:pt>
                <c:pt idx="13">
                  <c:v>0.29469696969696962</c:v>
                </c:pt>
              </c:numCache>
            </c:numRef>
          </c:val>
          <c:smooth val="1"/>
          <c:extLst>
            <c:ext xmlns:c16="http://schemas.microsoft.com/office/drawing/2014/chart" uri="{C3380CC4-5D6E-409C-BE32-E72D297353CC}">
              <c16:uniqueId val="{00000001-03BE-4324-B408-7BB9FCE0F9D5}"/>
            </c:ext>
          </c:extLst>
        </c:ser>
        <c:dLbls>
          <c:showLegendKey val="0"/>
          <c:showVal val="0"/>
          <c:showCatName val="0"/>
          <c:showSerName val="0"/>
          <c:showPercent val="0"/>
          <c:showBubbleSize val="0"/>
        </c:dLbls>
        <c:smooth val="0"/>
        <c:axId val="1789122735"/>
        <c:axId val="1789124175"/>
      </c:lineChart>
      <c:catAx>
        <c:axId val="178912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89124175"/>
        <c:crosses val="autoZero"/>
        <c:auto val="1"/>
        <c:lblAlgn val="ctr"/>
        <c:lblOffset val="100"/>
        <c:noMultiLvlLbl val="0"/>
      </c:catAx>
      <c:valAx>
        <c:axId val="178912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8912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Domestic</a:t>
            </a:r>
            <a:r>
              <a:rPr lang="en-US" b="1" baseline="0"/>
              <a:t> Conillon inclusion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prstDash val="solid"/>
              <a:round/>
            </a:ln>
            <a:effectLst/>
          </c:spPr>
          <c:marker>
            <c:symbol val="none"/>
          </c:marker>
          <c:dPt>
            <c:idx val="7"/>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1-6C66-4FBA-8606-A1F720E204FD}"/>
              </c:ext>
            </c:extLst>
          </c:dPt>
          <c:dPt>
            <c:idx val="8"/>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3-6C66-4FBA-8606-A1F720E204FD}"/>
              </c:ext>
            </c:extLst>
          </c:dPt>
          <c:dPt>
            <c:idx val="9"/>
            <c:marker>
              <c:symbol val="none"/>
            </c:marker>
            <c:bubble3D val="0"/>
            <c:spPr>
              <a:ln w="28575" cap="rnd">
                <a:solidFill>
                  <a:schemeClr val="accent1"/>
                </a:solidFill>
                <a:prstDash val="solid"/>
                <a:round/>
              </a:ln>
              <a:effectLst/>
            </c:spPr>
            <c:extLst>
              <c:ext xmlns:c16="http://schemas.microsoft.com/office/drawing/2014/chart" uri="{C3380CC4-5D6E-409C-BE32-E72D297353CC}">
                <c16:uniqueId val="{00000005-6C66-4FBA-8606-A1F720E204FD}"/>
              </c:ext>
            </c:extLst>
          </c:dPt>
          <c:dPt>
            <c:idx val="10"/>
            <c:marker>
              <c:symbol val="none"/>
            </c:marker>
            <c:bubble3D val="0"/>
            <c:spPr>
              <a:ln w="28575" cap="rnd">
                <a:solidFill>
                  <a:srgbClr val="0070C0"/>
                </a:solidFill>
                <a:prstDash val="solid"/>
                <a:round/>
              </a:ln>
              <a:effectLst/>
            </c:spPr>
            <c:extLst>
              <c:ext xmlns:c16="http://schemas.microsoft.com/office/drawing/2014/chart" uri="{C3380CC4-5D6E-409C-BE32-E72D297353CC}">
                <c16:uniqueId val="{00000007-6C66-4FBA-8606-A1F720E204FD}"/>
              </c:ext>
            </c:extLst>
          </c:dPt>
          <c:dPt>
            <c:idx val="11"/>
            <c:marker>
              <c:symbol val="none"/>
            </c:marker>
            <c:bubble3D val="0"/>
            <c:spPr>
              <a:ln w="28575" cap="rnd">
                <a:solidFill>
                  <a:srgbClr val="0070C0"/>
                </a:solidFill>
                <a:prstDash val="solid"/>
                <a:round/>
              </a:ln>
              <a:effectLst/>
            </c:spPr>
            <c:extLst>
              <c:ext xmlns:c16="http://schemas.microsoft.com/office/drawing/2014/chart" uri="{C3380CC4-5D6E-409C-BE32-E72D297353CC}">
                <c16:uniqueId val="{00000009-6C66-4FBA-8606-A1F720E204FD}"/>
              </c:ext>
            </c:extLst>
          </c:dPt>
          <c:dLbls>
            <c:dLbl>
              <c:idx val="0"/>
              <c:layout>
                <c:manualLayout>
                  <c:x val="-2.2222222222222223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C66-4FBA-8606-A1F720E204FD}"/>
                </c:ext>
              </c:extLst>
            </c:dLbl>
            <c:dLbl>
              <c:idx val="2"/>
              <c:layout>
                <c:manualLayout>
                  <c:x val="-3.88888888888888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C66-4FBA-8606-A1F720E204FD}"/>
                </c:ext>
              </c:extLst>
            </c:dLbl>
            <c:dLbl>
              <c:idx val="4"/>
              <c:layout>
                <c:manualLayout>
                  <c:x val="-4.166666666666661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C66-4FBA-8606-A1F720E204FD}"/>
                </c:ext>
              </c:extLst>
            </c:dLbl>
            <c:dLbl>
              <c:idx val="5"/>
              <c:layout>
                <c:manualLayout>
                  <c:x val="-5.5555555555555558E-3"/>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C66-4FBA-8606-A1F720E204FD}"/>
                </c:ext>
              </c:extLst>
            </c:dLbl>
            <c:dLbl>
              <c:idx val="6"/>
              <c:layout>
                <c:manualLayout>
                  <c:x val="-3.888888888888889E-2"/>
                  <c:y val="6.2109281794321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C66-4FBA-8606-A1F720E204FD}"/>
                </c:ext>
              </c:extLst>
            </c:dLbl>
            <c:dLbl>
              <c:idx val="7"/>
              <c:layout>
                <c:manualLayout>
                  <c:x val="-0.05"/>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66-4FBA-8606-A1F720E204FD}"/>
                </c:ext>
              </c:extLst>
            </c:dLbl>
            <c:dLbl>
              <c:idx val="8"/>
              <c:layout>
                <c:manualLayout>
                  <c:x val="-4.4444444444444446E-2"/>
                  <c:y val="-6.4935064935064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66-4FBA-8606-A1F720E204FD}"/>
                </c:ext>
              </c:extLst>
            </c:dLbl>
            <c:dLbl>
              <c:idx val="9"/>
              <c:layout>
                <c:manualLayout>
                  <c:x val="-7.4999999999999997E-2"/>
                  <c:y val="4.3290043290043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66-4FBA-8606-A1F720E204FD}"/>
                </c:ext>
              </c:extLst>
            </c:dLbl>
            <c:dLbl>
              <c:idx val="10"/>
              <c:layout>
                <c:manualLayout>
                  <c:x val="0"/>
                  <c:y val="6.0606060606060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66-4FBA-8606-A1F720E204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mimic'!$B$18:$P$18</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'AgriAcies mimic'!$B$24:$P$24</c:f>
              <c:numCache>
                <c:formatCode>0%</c:formatCode>
                <c:ptCount val="15"/>
                <c:pt idx="0">
                  <c:v>0.56000000000000005</c:v>
                </c:pt>
                <c:pt idx="1">
                  <c:v>0.53</c:v>
                </c:pt>
                <c:pt idx="2">
                  <c:v>0.35</c:v>
                </c:pt>
                <c:pt idx="3">
                  <c:v>0.43</c:v>
                </c:pt>
                <c:pt idx="4">
                  <c:v>0.52</c:v>
                </c:pt>
                <c:pt idx="5">
                  <c:v>0.54</c:v>
                </c:pt>
                <c:pt idx="6">
                  <c:v>0.5</c:v>
                </c:pt>
                <c:pt idx="7">
                  <c:v>0.7</c:v>
                </c:pt>
                <c:pt idx="8">
                  <c:v>0.78</c:v>
                </c:pt>
                <c:pt idx="9">
                  <c:v>0.64</c:v>
                </c:pt>
                <c:pt idx="10">
                  <c:v>0.62</c:v>
                </c:pt>
                <c:pt idx="11">
                  <c:v>0.81</c:v>
                </c:pt>
                <c:pt idx="12">
                  <c:v>0.72</c:v>
                </c:pt>
              </c:numCache>
            </c:numRef>
          </c:val>
          <c:smooth val="0"/>
          <c:extLst>
            <c:ext xmlns:c16="http://schemas.microsoft.com/office/drawing/2014/chart" uri="{C3380CC4-5D6E-409C-BE32-E72D297353CC}">
              <c16:uniqueId val="{0000000F-6C66-4FBA-8606-A1F720E204FD}"/>
            </c:ext>
          </c:extLst>
        </c:ser>
        <c:dLbls>
          <c:showLegendKey val="0"/>
          <c:showVal val="0"/>
          <c:showCatName val="0"/>
          <c:showSerName val="0"/>
          <c:showPercent val="0"/>
          <c:showBubbleSize val="0"/>
        </c:dLbls>
        <c:smooth val="0"/>
        <c:axId val="1832370688"/>
        <c:axId val="1832350304"/>
      </c:lineChart>
      <c:catAx>
        <c:axId val="18323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32350304"/>
        <c:crosses val="autoZero"/>
        <c:auto val="1"/>
        <c:lblAlgn val="ctr"/>
        <c:lblOffset val="100"/>
        <c:noMultiLvlLbl val="0"/>
      </c:catAx>
      <c:valAx>
        <c:axId val="1832350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323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Brazil Coffee Closing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chemeClr val="accent1"/>
            </a:solidFill>
            <a:ln>
              <a:noFill/>
            </a:ln>
            <a:effectLst/>
          </c:spPr>
          <c:invertIfNegative val="0"/>
          <c:cat>
            <c:strRef>
              <c:f>'AgriAcies mimic'!$B$2:$N$2</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'AgriAcies mimic'!$B$9:$N$9</c:f>
              <c:numCache>
                <c:formatCode>General</c:formatCode>
                <c:ptCount val="13"/>
                <c:pt idx="0">
                  <c:v>10</c:v>
                </c:pt>
                <c:pt idx="1">
                  <c:v>5.9999999999999982</c:v>
                </c:pt>
                <c:pt idx="2">
                  <c:v>8.5000000000000018</c:v>
                </c:pt>
                <c:pt idx="3">
                  <c:v>6.6</c:v>
                </c:pt>
                <c:pt idx="4">
                  <c:v>9.6999999999999975</c:v>
                </c:pt>
                <c:pt idx="5">
                  <c:v>6.2999999999999989</c:v>
                </c:pt>
                <c:pt idx="6">
                  <c:v>10.700000000000001</c:v>
                </c:pt>
                <c:pt idx="7" formatCode="0.0">
                  <c:v>6.6199999999999992</c:v>
                </c:pt>
                <c:pt idx="8" formatCode="0.0">
                  <c:v>7.5199999999999987</c:v>
                </c:pt>
                <c:pt idx="9" formatCode="0.0">
                  <c:v>4.9799999999999995</c:v>
                </c:pt>
                <c:pt idx="10" formatCode="0.0">
                  <c:v>3.5600000000000014</c:v>
                </c:pt>
                <c:pt idx="11" formatCode="0.0">
                  <c:v>5.6900000000000022</c:v>
                </c:pt>
                <c:pt idx="12" formatCode="0.0">
                  <c:v>11.750000000000002</c:v>
                </c:pt>
              </c:numCache>
            </c:numRef>
          </c:val>
          <c:extLst xmlns:c15="http://schemas.microsoft.com/office/drawing/2012/chart">
            <c:ext xmlns:c16="http://schemas.microsoft.com/office/drawing/2014/chart" uri="{C3380CC4-5D6E-409C-BE32-E72D297353CC}">
              <c16:uniqueId val="{00000000-7DA4-4EFD-9A30-B8ABCEEFFB5D}"/>
            </c:ext>
          </c:extLst>
        </c:ser>
        <c:ser>
          <c:idx val="1"/>
          <c:order val="1"/>
          <c:spPr>
            <a:solidFill>
              <a:schemeClr val="accent2"/>
            </a:solidFill>
            <a:ln>
              <a:noFill/>
            </a:ln>
            <a:effectLst/>
          </c:spPr>
          <c:invertIfNegative val="0"/>
          <c:cat>
            <c:strRef>
              <c:f>'AgriAcies mimic'!$B$2:$N$2</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'AgriAcies mimic'!$B$26:$N$26</c:f>
              <c:numCache>
                <c:formatCode>General</c:formatCode>
                <c:ptCount val="13"/>
                <c:pt idx="0">
                  <c:v>2</c:v>
                </c:pt>
                <c:pt idx="1">
                  <c:v>1.4999999999999982</c:v>
                </c:pt>
                <c:pt idx="2">
                  <c:v>1.9999999999999973</c:v>
                </c:pt>
                <c:pt idx="3">
                  <c:v>1.9999999999999973</c:v>
                </c:pt>
                <c:pt idx="4">
                  <c:v>2.299999999999998</c:v>
                </c:pt>
                <c:pt idx="5">
                  <c:v>3.1000000000000005</c:v>
                </c:pt>
                <c:pt idx="6">
                  <c:v>3.700000000000002</c:v>
                </c:pt>
                <c:pt idx="7" formatCode="0.0">
                  <c:v>3.3800000000000017</c:v>
                </c:pt>
                <c:pt idx="8" formatCode="0.0">
                  <c:v>5.9800000000000049</c:v>
                </c:pt>
                <c:pt idx="9" formatCode="0.0">
                  <c:v>4.0200000000000058</c:v>
                </c:pt>
                <c:pt idx="10" formatCode="0.0">
                  <c:v>1.0400000000000071</c:v>
                </c:pt>
                <c:pt idx="11" formatCode="0.0">
                  <c:v>-0.58999999999999542</c:v>
                </c:pt>
                <c:pt idx="12" formatCode="0.0">
                  <c:v>-1.5499999999999927</c:v>
                </c:pt>
              </c:numCache>
            </c:numRef>
          </c:val>
          <c:extLst>
            <c:ext xmlns:c16="http://schemas.microsoft.com/office/drawing/2014/chart" uri="{C3380CC4-5D6E-409C-BE32-E72D297353CC}">
              <c16:uniqueId val="{00000001-7DA4-4EFD-9A30-B8ABCEEFFB5D}"/>
            </c:ext>
          </c:extLst>
        </c:ser>
        <c:dLbls>
          <c:showLegendKey val="0"/>
          <c:showVal val="0"/>
          <c:showCatName val="0"/>
          <c:showSerName val="0"/>
          <c:showPercent val="0"/>
          <c:showBubbleSize val="0"/>
        </c:dLbls>
        <c:gapWidth val="219"/>
        <c:axId val="1658847104"/>
        <c:axId val="1658857920"/>
        <c:extLst/>
      </c:barChart>
      <c:catAx>
        <c:axId val="165884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658857920"/>
        <c:crosses val="autoZero"/>
        <c:auto val="1"/>
        <c:lblAlgn val="ctr"/>
        <c:lblOffset val="100"/>
        <c:noMultiLvlLbl val="0"/>
      </c:catAx>
      <c:valAx>
        <c:axId val="165885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65884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Internal</a:t>
            </a:r>
            <a:r>
              <a:rPr lang="en-US" b="1" baseline="0"/>
              <a:t> Brazil Arabica S/U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prstDash val="solid"/>
                </a:ln>
                <a:effectLst/>
              </c:spPr>
            </c:marker>
            <c:bubble3D val="0"/>
            <c:spPr>
              <a:ln w="28575" cap="rnd">
                <a:solidFill>
                  <a:schemeClr val="accent1"/>
                </a:solidFill>
                <a:prstDash val="solid"/>
                <a:round/>
              </a:ln>
              <a:effectLst/>
            </c:spPr>
            <c:extLst>
              <c:ext xmlns:c16="http://schemas.microsoft.com/office/drawing/2014/chart" uri="{C3380CC4-5D6E-409C-BE32-E72D297353CC}">
                <c16:uniqueId val="{00000001-2AD1-472C-A4B0-9CC8BC0207A9}"/>
              </c:ext>
            </c:extLst>
          </c:dPt>
          <c:dPt>
            <c:idx val="9"/>
            <c:marker>
              <c:symbol val="circle"/>
              <c:size val="5"/>
              <c:spPr>
                <a:solidFill>
                  <a:schemeClr val="accent1"/>
                </a:solidFill>
                <a:ln w="9525">
                  <a:solidFill>
                    <a:srgbClr val="FF0000"/>
                  </a:solidFill>
                  <a:prstDash val="sysDash"/>
                </a:ln>
                <a:effectLst/>
              </c:spPr>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3-2AD1-472C-A4B0-9CC8BC0207A9}"/>
              </c:ext>
            </c:extLst>
          </c:dPt>
          <c:dPt>
            <c:idx val="10"/>
            <c:marker>
              <c:symbol val="circle"/>
              <c:size val="5"/>
              <c:spPr>
                <a:solidFill>
                  <a:schemeClr val="accent1"/>
                </a:solidFill>
                <a:ln w="9525">
                  <a:solidFill>
                    <a:srgbClr val="FF0000"/>
                  </a:solidFill>
                  <a:prstDash val="dash"/>
                </a:ln>
                <a:effectLst/>
              </c:spPr>
            </c:marker>
            <c:bubble3D val="0"/>
            <c:spPr>
              <a:ln w="28575" cap="rnd">
                <a:solidFill>
                  <a:schemeClr val="accent1">
                    <a:lumMod val="50000"/>
                  </a:schemeClr>
                </a:solidFill>
                <a:prstDash val="solid"/>
                <a:round/>
              </a:ln>
              <a:effectLst/>
            </c:spPr>
            <c:extLst>
              <c:ext xmlns:c16="http://schemas.microsoft.com/office/drawing/2014/chart" uri="{C3380CC4-5D6E-409C-BE32-E72D297353CC}">
                <c16:uniqueId val="{00000005-2AD1-472C-A4B0-9CC8BC0207A9}"/>
              </c:ext>
            </c:extLst>
          </c:dPt>
          <c:dLbls>
            <c:dLbl>
              <c:idx val="1"/>
              <c:layout>
                <c:manualLayout>
                  <c:x val="1.3550135501355014E-2"/>
                  <c:y val="-0.11745511854609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D1-472C-A4B0-9CC8BC0207A9}"/>
                </c:ext>
              </c:extLst>
            </c:dLbl>
            <c:dLbl>
              <c:idx val="2"/>
              <c:layout>
                <c:manualLayout>
                  <c:x val="-1.6260162601626067E-2"/>
                  <c:y val="7.830341236406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D1-472C-A4B0-9CC8BC0207A9}"/>
                </c:ext>
              </c:extLst>
            </c:dLbl>
            <c:dLbl>
              <c:idx val="6"/>
              <c:layout>
                <c:manualLayout>
                  <c:x val="1.8970189701896921E-2"/>
                  <c:y val="-4.3501895757811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D1-472C-A4B0-9CC8BC0207A9}"/>
                </c:ext>
              </c:extLst>
            </c:dLbl>
            <c:dLbl>
              <c:idx val="7"/>
              <c:layout>
                <c:manualLayout>
                  <c:x val="5.4200542005419057E-3"/>
                  <c:y val="-6.525284363671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D1-472C-A4B0-9CC8BC0207A9}"/>
                </c:ext>
              </c:extLst>
            </c:dLbl>
            <c:dLbl>
              <c:idx val="8"/>
              <c:layout>
                <c:manualLayout>
                  <c:x val="-4.878048780487805E-2"/>
                  <c:y val="7.83034123640608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D1-472C-A4B0-9CC8BC0207A9}"/>
                </c:ext>
              </c:extLst>
            </c:dLbl>
            <c:dLbl>
              <c:idx val="9"/>
              <c:layout>
                <c:manualLayout>
                  <c:x val="-2.7282937379859403E-3"/>
                  <c:y val="-8.3674385468787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D1-472C-A4B0-9CC8BC0207A9}"/>
                </c:ext>
              </c:extLst>
            </c:dLbl>
            <c:dLbl>
              <c:idx val="10"/>
              <c:layout>
                <c:manualLayout>
                  <c:x val="0"/>
                  <c:y val="-6.9603033212498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D1-472C-A4B0-9CC8BC0207A9}"/>
                </c:ext>
              </c:extLst>
            </c:dLbl>
            <c:dLbl>
              <c:idx val="11"/>
              <c:layout>
                <c:manualLayout>
                  <c:x val="-6.0022462235688585E-2"/>
                  <c:y val="9.1353981091404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AD1-472C-A4B0-9CC8BC0207A9}"/>
                </c:ext>
              </c:extLst>
            </c:dLbl>
            <c:dLbl>
              <c:idx val="12"/>
              <c:layout>
                <c:manualLayout>
                  <c:x val="0"/>
                  <c:y val="8.2653601939842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AD1-472C-A4B0-9CC8BC0207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70C0"/>
                      </a:solidFill>
                      <a:round/>
                    </a:ln>
                    <a:effectLst/>
                  </c:spPr>
                </c15:leaderLines>
              </c:ext>
            </c:extLst>
          </c:dLbls>
          <c:cat>
            <c:strRef>
              <c:f>'AgriAcies mimic'!$B$2:$P$2</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'AgriAcies mimic'!$B$12:$P$12</c:f>
              <c:numCache>
                <c:formatCode>0%</c:formatCode>
                <c:ptCount val="15"/>
                <c:pt idx="0">
                  <c:v>0.26595744680851063</c:v>
                </c:pt>
                <c:pt idx="1">
                  <c:v>0.15228426395939082</c:v>
                </c:pt>
                <c:pt idx="2">
                  <c:v>0.1967592592592593</c:v>
                </c:pt>
                <c:pt idx="3">
                  <c:v>0.16836734693877548</c:v>
                </c:pt>
                <c:pt idx="4">
                  <c:v>0.21603563474387519</c:v>
                </c:pt>
                <c:pt idx="5">
                  <c:v>0.14858490566037733</c:v>
                </c:pt>
                <c:pt idx="6">
                  <c:v>0.22016460905349799</c:v>
                </c:pt>
                <c:pt idx="7">
                  <c:v>0.16516966067864269</c:v>
                </c:pt>
                <c:pt idx="8">
                  <c:v>0.20831024930747918</c:v>
                </c:pt>
                <c:pt idx="9">
                  <c:v>0.11180960933991917</c:v>
                </c:pt>
                <c:pt idx="10">
                  <c:v>8.0144079243583993E-2</c:v>
                </c:pt>
                <c:pt idx="11">
                  <c:v>0.1631775164898194</c:v>
                </c:pt>
                <c:pt idx="12">
                  <c:v>0.26741010468821125</c:v>
                </c:pt>
              </c:numCache>
            </c:numRef>
          </c:val>
          <c:smooth val="1"/>
          <c:extLst>
            <c:ext xmlns:c16="http://schemas.microsoft.com/office/drawing/2014/chart" uri="{C3380CC4-5D6E-409C-BE32-E72D297353CC}">
              <c16:uniqueId val="{0000000C-2AD1-472C-A4B0-9CC8BC0207A9}"/>
            </c:ext>
          </c:extLst>
        </c:ser>
        <c:dLbls>
          <c:showLegendKey val="0"/>
          <c:showVal val="0"/>
          <c:showCatName val="0"/>
          <c:showSerName val="0"/>
          <c:showPercent val="0"/>
          <c:showBubbleSize val="0"/>
        </c:dLbls>
        <c:marker val="1"/>
        <c:smooth val="0"/>
        <c:axId val="530595215"/>
        <c:axId val="530593135"/>
      </c:lineChart>
      <c:catAx>
        <c:axId val="5305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3135"/>
        <c:crosses val="autoZero"/>
        <c:auto val="1"/>
        <c:lblAlgn val="ctr"/>
        <c:lblOffset val="100"/>
        <c:noMultiLvlLbl val="0"/>
      </c:catAx>
      <c:valAx>
        <c:axId val="530593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Internal Brazil Robusta S/U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rgbClr val="FF0000"/>
                </a:solidFill>
                <a:ln w="9525">
                  <a:solidFill>
                    <a:srgbClr val="0070C0"/>
                  </a:solidFill>
                  <a:prstDash val="solid"/>
                </a:ln>
                <a:effectLst/>
              </c:spPr>
            </c:marker>
            <c:bubble3D val="0"/>
            <c:spPr>
              <a:ln w="28575" cap="rnd">
                <a:solidFill>
                  <a:srgbClr val="0070C0"/>
                </a:solidFill>
                <a:prstDash val="solid"/>
                <a:round/>
              </a:ln>
              <a:effectLst/>
            </c:spPr>
            <c:extLst>
              <c:ext xmlns:c16="http://schemas.microsoft.com/office/drawing/2014/chart" uri="{C3380CC4-5D6E-409C-BE32-E72D297353CC}">
                <c16:uniqueId val="{00000001-BBDB-4FA7-8A6F-C6CE988D5E99}"/>
              </c:ext>
            </c:extLst>
          </c:dPt>
          <c:dPt>
            <c:idx val="10"/>
            <c:marker>
              <c:symbol val="circle"/>
              <c:size val="5"/>
              <c:spPr>
                <a:solidFill>
                  <a:srgbClr val="FF0000"/>
                </a:solidFill>
                <a:ln w="9525">
                  <a:solidFill>
                    <a:srgbClr val="FF0000"/>
                  </a:solidFill>
                  <a:prstDash val="dash"/>
                </a:ln>
                <a:effectLst/>
              </c:spPr>
            </c:marker>
            <c:bubble3D val="0"/>
            <c:spPr>
              <a:ln w="28575" cap="rnd">
                <a:solidFill>
                  <a:schemeClr val="accent1">
                    <a:lumMod val="75000"/>
                  </a:schemeClr>
                </a:solidFill>
                <a:prstDash val="solid"/>
                <a:round/>
              </a:ln>
              <a:effectLst/>
            </c:spPr>
            <c:extLst>
              <c:ext xmlns:c16="http://schemas.microsoft.com/office/drawing/2014/chart" uri="{C3380CC4-5D6E-409C-BE32-E72D297353CC}">
                <c16:uniqueId val="{00000003-BBDB-4FA7-8A6F-C6CE988D5E99}"/>
              </c:ext>
            </c:extLst>
          </c:dPt>
          <c:dLbls>
            <c:dLbl>
              <c:idx val="0"/>
              <c:layout>
                <c:manualLayout>
                  <c:x val="-1.9137215124039937E-2"/>
                  <c:y val="-7.9710144927536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DB-4FA7-8A6F-C6CE988D5E99}"/>
                </c:ext>
              </c:extLst>
            </c:dLbl>
            <c:dLbl>
              <c:idx val="1"/>
              <c:layout>
                <c:manualLayout>
                  <c:x val="5.4677757497256967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DB-4FA7-8A6F-C6CE988D5E99}"/>
                </c:ext>
              </c:extLst>
            </c:dLbl>
            <c:dLbl>
              <c:idx val="2"/>
              <c:layout>
                <c:manualLayout>
                  <c:x val="-5.194386962239414E-2"/>
                  <c:y val="-9.782608695652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DB-4FA7-8A6F-C6CE988D5E99}"/>
                </c:ext>
              </c:extLst>
            </c:dLbl>
            <c:dLbl>
              <c:idx val="4"/>
              <c:layout>
                <c:manualLayout>
                  <c:x val="1.3669439374314241E-2"/>
                  <c:y val="8.69565217391304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DB-4FA7-8A6F-C6CE988D5E99}"/>
                </c:ext>
              </c:extLst>
            </c:dLbl>
            <c:dLbl>
              <c:idx val="5"/>
              <c:layout>
                <c:manualLayout>
                  <c:x val="-3.0072766623491329E-2"/>
                  <c:y val="3.6231884057970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DB-4FA7-8A6F-C6CE988D5E99}"/>
                </c:ext>
              </c:extLst>
            </c:dLbl>
            <c:dLbl>
              <c:idx val="11"/>
              <c:layout>
                <c:manualLayout>
                  <c:x val="-0.10935551499451393"/>
                  <c:y val="3.9855072463768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DB-4FA7-8A6F-C6CE988D5E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mimic'!$B$18:$P$18</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'AgriAcies mimic'!$B$30:$P$30</c:f>
              <c:numCache>
                <c:formatCode>0.0%</c:formatCode>
                <c:ptCount val="15"/>
                <c:pt idx="0">
                  <c:v>0.17543859649122806</c:v>
                </c:pt>
                <c:pt idx="1">
                  <c:v>0.13274336283185825</c:v>
                </c:pt>
                <c:pt idx="2">
                  <c:v>0.25641025641025605</c:v>
                </c:pt>
                <c:pt idx="3">
                  <c:v>0.20618556701030902</c:v>
                </c:pt>
                <c:pt idx="4">
                  <c:v>0.18852459016393427</c:v>
                </c:pt>
                <c:pt idx="5">
                  <c:v>0.24409448818897644</c:v>
                </c:pt>
                <c:pt idx="6">
                  <c:v>0.31623931623931645</c:v>
                </c:pt>
                <c:pt idx="7">
                  <c:v>0.20460048426150132</c:v>
                </c:pt>
                <c:pt idx="8">
                  <c:v>0.37610062893081792</c:v>
                </c:pt>
                <c:pt idx="9">
                  <c:v>0.26171875000000039</c:v>
                </c:pt>
                <c:pt idx="10">
                  <c:v>6.9892473118280049E-2</c:v>
                </c:pt>
                <c:pt idx="11">
                  <c:v>-3.1669350509929972E-2</c:v>
                </c:pt>
                <c:pt idx="12">
                  <c:v>-9.359903381642469E-2</c:v>
                </c:pt>
              </c:numCache>
            </c:numRef>
          </c:val>
          <c:smooth val="1"/>
          <c:extLst>
            <c:ext xmlns:c16="http://schemas.microsoft.com/office/drawing/2014/chart" uri="{C3380CC4-5D6E-409C-BE32-E72D297353CC}">
              <c16:uniqueId val="{0000000A-BBDB-4FA7-8A6F-C6CE988D5E99}"/>
            </c:ext>
          </c:extLst>
        </c:ser>
        <c:dLbls>
          <c:showLegendKey val="0"/>
          <c:showVal val="0"/>
          <c:showCatName val="0"/>
          <c:showSerName val="0"/>
          <c:showPercent val="0"/>
          <c:showBubbleSize val="0"/>
        </c:dLbls>
        <c:marker val="1"/>
        <c:smooth val="0"/>
        <c:axId val="634362783"/>
        <c:axId val="634348639"/>
      </c:lineChart>
      <c:catAx>
        <c:axId val="63436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34348639"/>
        <c:crosses val="autoZero"/>
        <c:auto val="1"/>
        <c:lblAlgn val="ctr"/>
        <c:lblOffset val="100"/>
        <c:noMultiLvlLbl val="0"/>
      </c:catAx>
      <c:valAx>
        <c:axId val="6343486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3436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Connilon exports 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Pt>
            <c:idx val="9"/>
            <c:marker>
              <c:symbol val="none"/>
            </c:marker>
            <c:bubble3D val="0"/>
            <c:spPr>
              <a:ln w="28575" cap="rnd">
                <a:solidFill>
                  <a:srgbClr val="0070C0"/>
                </a:solidFill>
                <a:prstDash val="solid"/>
                <a:round/>
                <a:extLst>
                  <a:ext uri="{C807C97D-BFC1-408E-A445-0C87EB9F89A2}">
                    <ask:lineSketchStyleProps xmlns:ask="http://schemas.microsoft.com/office/drawing/2018/sketchyshapes">
                      <ask:type>
                        <ask:lineSketchNone/>
                      </ask:type>
                    </ask:lineSketchStyleProps>
                  </a:ext>
                </a:extLst>
              </a:ln>
              <a:effectLst/>
            </c:spPr>
            <c:extLst>
              <c:ext xmlns:c16="http://schemas.microsoft.com/office/drawing/2014/chart" uri="{C3380CC4-5D6E-409C-BE32-E72D297353CC}">
                <c16:uniqueId val="{00000001-4427-4D08-8668-F3AB05812EEC}"/>
              </c:ext>
            </c:extLst>
          </c:dPt>
          <c:dPt>
            <c:idx val="10"/>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3-4427-4D08-8668-F3AB05812EEC}"/>
              </c:ext>
            </c:extLst>
          </c:dPt>
          <c:cat>
            <c:strRef>
              <c:f>'AgriAcies mimic'!$B$18:$L$18</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'AgriAcies mimic'!$B$21:$L$21</c:f>
              <c:numCache>
                <c:formatCode>General</c:formatCode>
                <c:ptCount val="11"/>
                <c:pt idx="0">
                  <c:v>4.5</c:v>
                </c:pt>
                <c:pt idx="1">
                  <c:v>2.2999999999999998</c:v>
                </c:pt>
                <c:pt idx="2">
                  <c:v>0.3</c:v>
                </c:pt>
                <c:pt idx="3">
                  <c:v>0.7</c:v>
                </c:pt>
                <c:pt idx="4">
                  <c:v>3.6</c:v>
                </c:pt>
                <c:pt idx="5">
                  <c:v>4.4000000000000004</c:v>
                </c:pt>
                <c:pt idx="6">
                  <c:v>4.7</c:v>
                </c:pt>
                <c:pt idx="7">
                  <c:v>2.6</c:v>
                </c:pt>
                <c:pt idx="8">
                  <c:v>1.4</c:v>
                </c:pt>
                <c:pt idx="9">
                  <c:v>8</c:v>
                </c:pt>
                <c:pt idx="10">
                  <c:v>6.5</c:v>
                </c:pt>
              </c:numCache>
            </c:numRef>
          </c:val>
          <c:smooth val="0"/>
          <c:extLst>
            <c:ext xmlns:c16="http://schemas.microsoft.com/office/drawing/2014/chart" uri="{C3380CC4-5D6E-409C-BE32-E72D297353CC}">
              <c16:uniqueId val="{00000004-4427-4D08-8668-F3AB05812EEC}"/>
            </c:ext>
          </c:extLst>
        </c:ser>
        <c:dLbls>
          <c:showLegendKey val="0"/>
          <c:showVal val="0"/>
          <c:showCatName val="0"/>
          <c:showSerName val="0"/>
          <c:showPercent val="0"/>
          <c:showBubbleSize val="0"/>
        </c:dLbls>
        <c:smooth val="0"/>
        <c:axId val="1929266815"/>
        <c:axId val="1929269215"/>
      </c:lineChart>
      <c:catAx>
        <c:axId val="19292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9215"/>
        <c:crosses val="autoZero"/>
        <c:auto val="1"/>
        <c:lblAlgn val="ctr"/>
        <c:lblOffset val="100"/>
        <c:noMultiLvlLbl val="0"/>
      </c:catAx>
      <c:valAx>
        <c:axId val="192926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Arabica exports 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Pt>
            <c:idx val="9"/>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1-B1B4-432A-84E9-DFC6A9BFA765}"/>
              </c:ext>
            </c:extLst>
          </c:dPt>
          <c:dPt>
            <c:idx val="10"/>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3-B1B4-432A-84E9-DFC6A9BFA765}"/>
              </c:ext>
            </c:extLst>
          </c:dPt>
          <c:cat>
            <c:strRef>
              <c:f>'AgriAcies mimic'!$B$2:$L$2</c:f>
              <c:strCache>
                <c:ptCount val="11"/>
                <c:pt idx="0">
                  <c:v>14/15</c:v>
                </c:pt>
                <c:pt idx="1">
                  <c:v>15/16</c:v>
                </c:pt>
                <c:pt idx="2">
                  <c:v>16/17</c:v>
                </c:pt>
                <c:pt idx="3">
                  <c:v>17/18</c:v>
                </c:pt>
                <c:pt idx="4">
                  <c:v>18/19</c:v>
                </c:pt>
                <c:pt idx="5">
                  <c:v>19/20</c:v>
                </c:pt>
                <c:pt idx="6">
                  <c:v>20/21</c:v>
                </c:pt>
                <c:pt idx="7">
                  <c:v>21/22</c:v>
                </c:pt>
                <c:pt idx="8">
                  <c:v>22/23</c:v>
                </c:pt>
                <c:pt idx="9">
                  <c:v>23/24</c:v>
                </c:pt>
                <c:pt idx="10">
                  <c:v>24/25*</c:v>
                </c:pt>
              </c:strCache>
            </c:strRef>
          </c:cat>
          <c:val>
            <c:numRef>
              <c:f>'AgriAcies mimic'!$B$5:$L$5</c:f>
              <c:numCache>
                <c:formatCode>General</c:formatCode>
                <c:ptCount val="11"/>
                <c:pt idx="0">
                  <c:v>28.5</c:v>
                </c:pt>
                <c:pt idx="1">
                  <c:v>29.5</c:v>
                </c:pt>
                <c:pt idx="2">
                  <c:v>29</c:v>
                </c:pt>
                <c:pt idx="3">
                  <c:v>26.2</c:v>
                </c:pt>
                <c:pt idx="4">
                  <c:v>33.700000000000003</c:v>
                </c:pt>
                <c:pt idx="5">
                  <c:v>31.7</c:v>
                </c:pt>
                <c:pt idx="6">
                  <c:v>36.9</c:v>
                </c:pt>
                <c:pt idx="7">
                  <c:v>33</c:v>
                </c:pt>
                <c:pt idx="8">
                  <c:v>30.8</c:v>
                </c:pt>
                <c:pt idx="9">
                  <c:v>35.9</c:v>
                </c:pt>
                <c:pt idx="10">
                  <c:v>35.299999999999997</c:v>
                </c:pt>
              </c:numCache>
            </c:numRef>
          </c:val>
          <c:smooth val="0"/>
          <c:extLst>
            <c:ext xmlns:c16="http://schemas.microsoft.com/office/drawing/2014/chart" uri="{C3380CC4-5D6E-409C-BE32-E72D297353CC}">
              <c16:uniqueId val="{00000004-B1B4-432A-84E9-DFC6A9BFA765}"/>
            </c:ext>
          </c:extLst>
        </c:ser>
        <c:dLbls>
          <c:showLegendKey val="0"/>
          <c:showVal val="0"/>
          <c:showCatName val="0"/>
          <c:showSerName val="0"/>
          <c:showPercent val="0"/>
          <c:showBubbleSize val="0"/>
        </c:dLbls>
        <c:smooth val="0"/>
        <c:axId val="1929267775"/>
        <c:axId val="1929268255"/>
      </c:lineChart>
      <c:catAx>
        <c:axId val="192926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8255"/>
        <c:crosses val="autoZero"/>
        <c:auto val="1"/>
        <c:lblAlgn val="ctr"/>
        <c:lblOffset val="100"/>
        <c:noMultiLvlLbl val="0"/>
      </c:catAx>
      <c:valAx>
        <c:axId val="192926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2926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Coffee</a:t>
            </a:r>
            <a:r>
              <a:rPr lang="en-US" baseline="0"/>
              <a:t> consumption Brazil (m bags)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'AgriAcies mimic'!$B$18:$N$18</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'AgriAcies mimic'!$B$35:$N$35</c:f>
              <c:numCache>
                <c:formatCode>General</c:formatCode>
                <c:ptCount val="13"/>
                <c:pt idx="0">
                  <c:v>20.5</c:v>
                </c:pt>
                <c:pt idx="1">
                  <c:v>21.200000000000003</c:v>
                </c:pt>
                <c:pt idx="2">
                  <c:v>22</c:v>
                </c:pt>
                <c:pt idx="3">
                  <c:v>22.7</c:v>
                </c:pt>
                <c:pt idx="4">
                  <c:v>23.4</c:v>
                </c:pt>
                <c:pt idx="5">
                  <c:v>23.4</c:v>
                </c:pt>
                <c:pt idx="6">
                  <c:v>23.5</c:v>
                </c:pt>
                <c:pt idx="7">
                  <c:v>23.6</c:v>
                </c:pt>
                <c:pt idx="8">
                  <c:v>23.7</c:v>
                </c:pt>
                <c:pt idx="9">
                  <c:v>24</c:v>
                </c:pt>
                <c:pt idx="10">
                  <c:v>24</c:v>
                </c:pt>
                <c:pt idx="11">
                  <c:v>23</c:v>
                </c:pt>
                <c:pt idx="12">
                  <c:v>23</c:v>
                </c:pt>
              </c:numCache>
            </c:numRef>
          </c:val>
          <c:smooth val="0"/>
          <c:extLst>
            <c:ext xmlns:c16="http://schemas.microsoft.com/office/drawing/2014/chart" uri="{C3380CC4-5D6E-409C-BE32-E72D297353CC}">
              <c16:uniqueId val="{00000000-DFD0-4617-A58B-FD3AF86691FF}"/>
            </c:ext>
          </c:extLst>
        </c:ser>
        <c:dLbls>
          <c:showLegendKey val="0"/>
          <c:showVal val="0"/>
          <c:showCatName val="0"/>
          <c:showSerName val="0"/>
          <c:showPercent val="0"/>
          <c:showBubbleSize val="0"/>
        </c:dLbls>
        <c:marker val="1"/>
        <c:smooth val="0"/>
        <c:axId val="1513446799"/>
        <c:axId val="1499197567"/>
      </c:lineChart>
      <c:catAx>
        <c:axId val="151344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99197567"/>
        <c:crosses val="autoZero"/>
        <c:auto val="1"/>
        <c:lblAlgn val="ctr"/>
        <c:lblOffset val="100"/>
        <c:noMultiLvlLbl val="0"/>
      </c:catAx>
      <c:valAx>
        <c:axId val="149919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51344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Brazil total</a:t>
            </a:r>
            <a:r>
              <a:rPr lang="en-US" b="1" baseline="0"/>
              <a:t> S/U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0"/>
            <c:marker>
              <c:symbol val="circle"/>
              <c:size val="5"/>
              <c:spPr>
                <a:solidFill>
                  <a:srgbClr val="FF0000"/>
                </a:solidFill>
                <a:ln w="9525">
                  <a:solidFill>
                    <a:srgbClr val="FF0000"/>
                  </a:solidFill>
                  <a:prstDash val="dash"/>
                </a:ln>
                <a:effectLst/>
              </c:spPr>
            </c:marker>
            <c:bubble3D val="0"/>
            <c:spPr>
              <a:ln w="28575" cap="rnd">
                <a:solidFill>
                  <a:srgbClr val="FF0000"/>
                </a:solidFill>
                <a:prstDash val="dash"/>
                <a:round/>
              </a:ln>
              <a:effectLst/>
            </c:spPr>
            <c:extLst>
              <c:ext xmlns:c16="http://schemas.microsoft.com/office/drawing/2014/chart" uri="{C3380CC4-5D6E-409C-BE32-E72D297353CC}">
                <c16:uniqueId val="{00000001-ACD2-4C9F-9BA2-4343E5A687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mimic'!$B$38:$N$38</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'AgriAcies mimic'!$B$48:$N$48</c:f>
              <c:numCache>
                <c:formatCode>0.0%</c:formatCode>
                <c:ptCount val="13"/>
                <c:pt idx="0">
                  <c:v>0.58536585365853655</c:v>
                </c:pt>
                <c:pt idx="1">
                  <c:v>0.35377358490566019</c:v>
                </c:pt>
                <c:pt idx="2">
                  <c:v>0.47727272727272729</c:v>
                </c:pt>
                <c:pt idx="3">
                  <c:v>0.37885462555066068</c:v>
                </c:pt>
                <c:pt idx="4">
                  <c:v>0.51282051282051266</c:v>
                </c:pt>
                <c:pt idx="5">
                  <c:v>0.40170940170940167</c:v>
                </c:pt>
                <c:pt idx="6">
                  <c:v>0.61538461538461553</c:v>
                </c:pt>
                <c:pt idx="7">
                  <c:v>0.42372881355932202</c:v>
                </c:pt>
                <c:pt idx="8">
                  <c:v>0.63679245283018882</c:v>
                </c:pt>
                <c:pt idx="9">
                  <c:v>0.37500000000000022</c:v>
                </c:pt>
                <c:pt idx="10">
                  <c:v>0.19166666666666701</c:v>
                </c:pt>
                <c:pt idx="11">
                  <c:v>0.22173913043478291</c:v>
                </c:pt>
                <c:pt idx="12">
                  <c:v>0.44347826086956565</c:v>
                </c:pt>
              </c:numCache>
            </c:numRef>
          </c:val>
          <c:smooth val="0"/>
          <c:extLst>
            <c:ext xmlns:c16="http://schemas.microsoft.com/office/drawing/2014/chart" uri="{C3380CC4-5D6E-409C-BE32-E72D297353CC}">
              <c16:uniqueId val="{00000002-ACD2-4C9F-9BA2-4343E5A6877A}"/>
            </c:ext>
          </c:extLst>
        </c:ser>
        <c:dLbls>
          <c:showLegendKey val="0"/>
          <c:showVal val="0"/>
          <c:showCatName val="0"/>
          <c:showSerName val="0"/>
          <c:showPercent val="0"/>
          <c:showBubbleSize val="0"/>
        </c:dLbls>
        <c:marker val="1"/>
        <c:smooth val="0"/>
        <c:axId val="620029456"/>
        <c:axId val="620028016"/>
      </c:lineChart>
      <c:catAx>
        <c:axId val="6200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20028016"/>
        <c:crosses val="autoZero"/>
        <c:auto val="1"/>
        <c:lblAlgn val="ctr"/>
        <c:lblOffset val="100"/>
        <c:noMultiLvlLbl val="0"/>
      </c:catAx>
      <c:valAx>
        <c:axId val="62002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6200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Combined Coffee Stocks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cat>
            <c:strRef>
              <c:f>'AgriAcies mimic'!$B$38:$N$38</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'AgriAcies mimic'!$B$44:$N$44</c:f>
              <c:numCache>
                <c:formatCode>0.0_ ;[Red]\-0.0\ </c:formatCode>
                <c:ptCount val="13"/>
                <c:pt idx="0">
                  <c:v>12</c:v>
                </c:pt>
                <c:pt idx="1">
                  <c:v>7.4999999999999964</c:v>
                </c:pt>
                <c:pt idx="2">
                  <c:v>10.5</c:v>
                </c:pt>
                <c:pt idx="3">
                  <c:v>8.5999999999999979</c:v>
                </c:pt>
                <c:pt idx="4">
                  <c:v>11.999999999999996</c:v>
                </c:pt>
                <c:pt idx="5">
                  <c:v>9.3999999999999986</c:v>
                </c:pt>
                <c:pt idx="6">
                  <c:v>14.400000000000002</c:v>
                </c:pt>
                <c:pt idx="7">
                  <c:v>10</c:v>
                </c:pt>
                <c:pt idx="8">
                  <c:v>13.500000000000004</c:v>
                </c:pt>
                <c:pt idx="9">
                  <c:v>9.0000000000000053</c:v>
                </c:pt>
                <c:pt idx="10">
                  <c:v>4.6000000000000085</c:v>
                </c:pt>
                <c:pt idx="11">
                  <c:v>5.1000000000000068</c:v>
                </c:pt>
                <c:pt idx="12">
                  <c:v>10.20000000000001</c:v>
                </c:pt>
              </c:numCache>
            </c:numRef>
          </c:val>
          <c:smooth val="0"/>
          <c:extLst>
            <c:ext xmlns:c16="http://schemas.microsoft.com/office/drawing/2014/chart" uri="{C3380CC4-5D6E-409C-BE32-E72D297353CC}">
              <c16:uniqueId val="{00000000-4CBD-4B60-BD0A-9B53598AA58A}"/>
            </c:ext>
          </c:extLst>
        </c:ser>
        <c:dLbls>
          <c:showLegendKey val="0"/>
          <c:showVal val="0"/>
          <c:showCatName val="0"/>
          <c:showSerName val="0"/>
          <c:showPercent val="0"/>
          <c:showBubbleSize val="0"/>
        </c:dLbls>
        <c:smooth val="0"/>
        <c:axId val="1098751408"/>
        <c:axId val="1098748048"/>
      </c:lineChart>
      <c:catAx>
        <c:axId val="109875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98748048"/>
        <c:crosses val="autoZero"/>
        <c:auto val="1"/>
        <c:lblAlgn val="ctr"/>
        <c:lblOffset val="100"/>
        <c:noMultiLvlLbl val="0"/>
      </c:catAx>
      <c:valAx>
        <c:axId val="1098748048"/>
        <c:scaling>
          <c:orientation val="minMax"/>
        </c:scaling>
        <c:delete val="0"/>
        <c:axPos val="l"/>
        <c:majorGridlines>
          <c:spPr>
            <a:ln w="9525" cap="flat" cmpd="sng" algn="ctr">
              <a:solidFill>
                <a:schemeClr val="tx1">
                  <a:lumMod val="15000"/>
                  <a:lumOff val="85000"/>
                </a:schemeClr>
              </a:solidFill>
              <a:round/>
            </a:ln>
            <a:effectLst/>
          </c:spPr>
        </c:majorGridlines>
        <c:numFmt formatCode="0.0_ ;[Red]\-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09875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Arabica Carry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spPr>
            <a:solidFill>
              <a:schemeClr val="accent1"/>
            </a:solidFill>
            <a:ln>
              <a:noFill/>
            </a:ln>
            <a:effectLst/>
          </c:spPr>
          <c:invertIfNegative val="0"/>
          <c:cat>
            <c:strRef>
              <c:f>'AgriAcies mimic'!$X$74:$AF$74</c:f>
              <c:strCache>
                <c:ptCount val="9"/>
                <c:pt idx="0">
                  <c:v>2017/18</c:v>
                </c:pt>
                <c:pt idx="1">
                  <c:v>2018/19</c:v>
                </c:pt>
                <c:pt idx="2">
                  <c:v>2019/20</c:v>
                </c:pt>
                <c:pt idx="3">
                  <c:v>2020/21</c:v>
                </c:pt>
                <c:pt idx="4">
                  <c:v>2021/22</c:v>
                </c:pt>
                <c:pt idx="5">
                  <c:v>2022/23</c:v>
                </c:pt>
                <c:pt idx="6">
                  <c:v>2023/24</c:v>
                </c:pt>
                <c:pt idx="7">
                  <c:v>2024/25</c:v>
                </c:pt>
                <c:pt idx="8">
                  <c:v>2025/26</c:v>
                </c:pt>
              </c:strCache>
            </c:strRef>
          </c:cat>
          <c:val>
            <c:numRef>
              <c:f>'AgriAcies mimic'!$X$76:$AF$76</c:f>
              <c:numCache>
                <c:formatCode>General</c:formatCode>
                <c:ptCount val="9"/>
                <c:pt idx="0">
                  <c:v>17</c:v>
                </c:pt>
                <c:pt idx="1">
                  <c:v>14</c:v>
                </c:pt>
                <c:pt idx="2">
                  <c:v>22</c:v>
                </c:pt>
                <c:pt idx="3">
                  <c:v>15</c:v>
                </c:pt>
                <c:pt idx="4">
                  <c:v>22</c:v>
                </c:pt>
                <c:pt idx="5">
                  <c:v>16</c:v>
                </c:pt>
                <c:pt idx="6">
                  <c:v>15</c:v>
                </c:pt>
                <c:pt idx="7">
                  <c:v>14</c:v>
                </c:pt>
                <c:pt idx="8">
                  <c:v>12.5</c:v>
                </c:pt>
              </c:numCache>
            </c:numRef>
          </c:val>
          <c:extLst>
            <c:ext xmlns:c16="http://schemas.microsoft.com/office/drawing/2014/chart" uri="{C3380CC4-5D6E-409C-BE32-E72D297353CC}">
              <c16:uniqueId val="{00000000-5371-448C-A11A-94E7BEEE0659}"/>
            </c:ext>
          </c:extLst>
        </c:ser>
        <c:dLbls>
          <c:showLegendKey val="0"/>
          <c:showVal val="0"/>
          <c:showCatName val="0"/>
          <c:showSerName val="0"/>
          <c:showPercent val="0"/>
          <c:showBubbleSize val="0"/>
        </c:dLbls>
        <c:gapWidth val="219"/>
        <c:overlap val="-27"/>
        <c:axId val="2113984192"/>
        <c:axId val="2113985152"/>
      </c:barChart>
      <c:catAx>
        <c:axId val="21139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13985152"/>
        <c:crosses val="autoZero"/>
        <c:auto val="1"/>
        <c:lblAlgn val="ctr"/>
        <c:lblOffset val="100"/>
        <c:noMultiLvlLbl val="0"/>
      </c:catAx>
      <c:valAx>
        <c:axId val="211398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13984192"/>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Internal</a:t>
            </a:r>
            <a:r>
              <a:rPr lang="en-US" b="1" baseline="0"/>
              <a:t> Brazil Connie S/U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prstDash val="solid"/>
                </a:ln>
                <a:effectLst/>
              </c:spPr>
            </c:marker>
            <c:bubble3D val="0"/>
            <c:extLst>
              <c:ext xmlns:c16="http://schemas.microsoft.com/office/drawing/2014/chart" uri="{C3380CC4-5D6E-409C-BE32-E72D297353CC}">
                <c16:uniqueId val="{00000000-13F8-43B8-BB90-AA6A830CB8E0}"/>
              </c:ext>
            </c:extLst>
          </c:dPt>
          <c:dPt>
            <c:idx val="9"/>
            <c:marker>
              <c:symbol val="circle"/>
              <c:size val="5"/>
              <c:spPr>
                <a:solidFill>
                  <a:schemeClr val="accent1"/>
                </a:solidFill>
                <a:ln w="9525">
                  <a:solidFill>
                    <a:srgbClr val="FF0000"/>
                  </a:solidFill>
                  <a:prstDash val="sysDash"/>
                </a:ln>
                <a:effectLst/>
              </c:spPr>
            </c:marker>
            <c:bubble3D val="0"/>
            <c:extLst>
              <c:ext xmlns:c16="http://schemas.microsoft.com/office/drawing/2014/chart" uri="{C3380CC4-5D6E-409C-BE32-E72D297353CC}">
                <c16:uniqueId val="{00000001-13F8-43B8-BB90-AA6A830CB8E0}"/>
              </c:ext>
            </c:extLst>
          </c:dPt>
          <c:dPt>
            <c:idx val="10"/>
            <c:marker>
              <c:symbol val="circle"/>
              <c:size val="5"/>
              <c:spPr>
                <a:solidFill>
                  <a:schemeClr val="accent1"/>
                </a:solidFill>
                <a:ln w="9525">
                  <a:solidFill>
                    <a:srgbClr val="FF0000"/>
                  </a:solidFill>
                  <a:prstDash val="dash"/>
                </a:ln>
                <a:effectLst/>
              </c:spPr>
            </c:marker>
            <c:bubble3D val="0"/>
            <c:extLst>
              <c:ext xmlns:c16="http://schemas.microsoft.com/office/drawing/2014/chart" uri="{C3380CC4-5D6E-409C-BE32-E72D297353CC}">
                <c16:uniqueId val="{00000002-13F8-43B8-BB90-AA6A830CB8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mimic'!$B$2:$N$2</c:f>
              <c:strCache>
                <c:ptCount val="13"/>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strCache>
            </c:strRef>
          </c:cat>
          <c:val>
            <c:numRef>
              <c:f>'AgriAcies mimic'!$B$30:$N$30</c:f>
              <c:numCache>
                <c:formatCode>0.0%</c:formatCode>
                <c:ptCount val="13"/>
                <c:pt idx="0">
                  <c:v>0.17543859649122806</c:v>
                </c:pt>
                <c:pt idx="1">
                  <c:v>0.13274336283185825</c:v>
                </c:pt>
                <c:pt idx="2">
                  <c:v>0.25641025641025605</c:v>
                </c:pt>
                <c:pt idx="3">
                  <c:v>0.20618556701030902</c:v>
                </c:pt>
                <c:pt idx="4">
                  <c:v>0.18852459016393427</c:v>
                </c:pt>
                <c:pt idx="5">
                  <c:v>0.24409448818897644</c:v>
                </c:pt>
                <c:pt idx="6">
                  <c:v>0.31623931623931645</c:v>
                </c:pt>
                <c:pt idx="7">
                  <c:v>0.20460048426150132</c:v>
                </c:pt>
                <c:pt idx="8">
                  <c:v>0.37610062893081792</c:v>
                </c:pt>
                <c:pt idx="9">
                  <c:v>0.26171875000000039</c:v>
                </c:pt>
                <c:pt idx="10">
                  <c:v>6.9892473118280049E-2</c:v>
                </c:pt>
                <c:pt idx="11">
                  <c:v>-3.1669350509929972E-2</c:v>
                </c:pt>
                <c:pt idx="12">
                  <c:v>-9.359903381642469E-2</c:v>
                </c:pt>
              </c:numCache>
            </c:numRef>
          </c:val>
          <c:smooth val="0"/>
          <c:extLst>
            <c:ext xmlns:c16="http://schemas.microsoft.com/office/drawing/2014/chart" uri="{C3380CC4-5D6E-409C-BE32-E72D297353CC}">
              <c16:uniqueId val="{00000003-13F8-43B8-BB90-AA6A830CB8E0}"/>
            </c:ext>
          </c:extLst>
        </c:ser>
        <c:dLbls>
          <c:showLegendKey val="0"/>
          <c:showVal val="0"/>
          <c:showCatName val="0"/>
          <c:showSerName val="0"/>
          <c:showPercent val="0"/>
          <c:showBubbleSize val="0"/>
        </c:dLbls>
        <c:marker val="1"/>
        <c:smooth val="0"/>
        <c:axId val="530595215"/>
        <c:axId val="530593135"/>
      </c:lineChart>
      <c:catAx>
        <c:axId val="5305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3135"/>
        <c:crosses val="autoZero"/>
        <c:auto val="1"/>
        <c:lblAlgn val="ctr"/>
        <c:lblOffset val="100"/>
        <c:noMultiLvlLbl val="0"/>
      </c:catAx>
      <c:valAx>
        <c:axId val="530593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5305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NL"/>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mimic'!$A$60:$A$76</c:f>
              <c:strCache>
                <c:ptCount val="17"/>
                <c:pt idx="0">
                  <c:v>10/11</c:v>
                </c:pt>
                <c:pt idx="1">
                  <c:v>11/12</c:v>
                </c:pt>
                <c:pt idx="2">
                  <c:v>12/13</c:v>
                </c:pt>
                <c:pt idx="3">
                  <c:v>13/14</c:v>
                </c:pt>
                <c:pt idx="4">
                  <c:v>14/15</c:v>
                </c:pt>
                <c:pt idx="5">
                  <c:v>15/16</c:v>
                </c:pt>
                <c:pt idx="6">
                  <c:v>16/17</c:v>
                </c:pt>
                <c:pt idx="7">
                  <c:v>17/18</c:v>
                </c:pt>
                <c:pt idx="8">
                  <c:v>18/19</c:v>
                </c:pt>
                <c:pt idx="9">
                  <c:v>19/20</c:v>
                </c:pt>
                <c:pt idx="10">
                  <c:v>20/21</c:v>
                </c:pt>
                <c:pt idx="11">
                  <c:v>21/22</c:v>
                </c:pt>
                <c:pt idx="12">
                  <c:v>22/23</c:v>
                </c:pt>
                <c:pt idx="13">
                  <c:v>23/24</c:v>
                </c:pt>
                <c:pt idx="14">
                  <c:v>24/25</c:v>
                </c:pt>
                <c:pt idx="15">
                  <c:v>25/26</c:v>
                </c:pt>
                <c:pt idx="16">
                  <c:v>26/27</c:v>
                </c:pt>
              </c:strCache>
            </c:strRef>
          </c:cat>
          <c:val>
            <c:numRef>
              <c:f>'AgriAcies mimic'!$I$60:$I$76</c:f>
              <c:numCache>
                <c:formatCode>0%</c:formatCode>
                <c:ptCount val="17"/>
                <c:pt idx="0">
                  <c:v>0.2</c:v>
                </c:pt>
                <c:pt idx="1">
                  <c:v>0.22</c:v>
                </c:pt>
                <c:pt idx="2">
                  <c:v>0.34</c:v>
                </c:pt>
                <c:pt idx="3">
                  <c:v>0.34</c:v>
                </c:pt>
                <c:pt idx="4">
                  <c:v>0.26</c:v>
                </c:pt>
                <c:pt idx="5">
                  <c:v>0.15</c:v>
                </c:pt>
                <c:pt idx="6">
                  <c:v>0.19</c:v>
                </c:pt>
                <c:pt idx="7">
                  <c:v>0.2</c:v>
                </c:pt>
                <c:pt idx="8">
                  <c:v>0.26</c:v>
                </c:pt>
                <c:pt idx="9">
                  <c:v>0.19</c:v>
                </c:pt>
                <c:pt idx="10">
                  <c:v>0.31</c:v>
                </c:pt>
                <c:pt idx="11">
                  <c:v>0.19480519480519481</c:v>
                </c:pt>
                <c:pt idx="12">
                  <c:v>0.22160664819944606</c:v>
                </c:pt>
                <c:pt idx="13">
                  <c:v>0.19230769230769246</c:v>
                </c:pt>
                <c:pt idx="14">
                  <c:v>0.15646258503401372</c:v>
                </c:pt>
                <c:pt idx="15">
                  <c:v>0.25139664804469297</c:v>
                </c:pt>
                <c:pt idx="16">
                  <c:v>0.421686746987952</c:v>
                </c:pt>
              </c:numCache>
            </c:numRef>
          </c:val>
          <c:smooth val="0"/>
          <c:extLst>
            <c:ext xmlns:c16="http://schemas.microsoft.com/office/drawing/2014/chart" uri="{C3380CC4-5D6E-409C-BE32-E72D297353CC}">
              <c16:uniqueId val="{00000000-1544-4FA6-8F75-BB6FDF8284C6}"/>
            </c:ext>
          </c:extLst>
        </c:ser>
        <c:dLbls>
          <c:showLegendKey val="0"/>
          <c:showVal val="0"/>
          <c:showCatName val="0"/>
          <c:showSerName val="0"/>
          <c:showPercent val="0"/>
          <c:showBubbleSize val="0"/>
        </c:dLbls>
        <c:smooth val="0"/>
        <c:axId val="1478919183"/>
        <c:axId val="1478910543"/>
      </c:lineChart>
      <c:catAx>
        <c:axId val="147891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78910543"/>
        <c:crosses val="autoZero"/>
        <c:auto val="1"/>
        <c:lblAlgn val="ctr"/>
        <c:lblOffset val="100"/>
        <c:noMultiLvlLbl val="0"/>
      </c:catAx>
      <c:valAx>
        <c:axId val="1478910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7891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mimic'!$B$2:$P$2</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'AgriAcies mimic'!$B$12:$P$12</c:f>
              <c:numCache>
                <c:formatCode>0%</c:formatCode>
                <c:ptCount val="15"/>
                <c:pt idx="0">
                  <c:v>0.26595744680851063</c:v>
                </c:pt>
                <c:pt idx="1">
                  <c:v>0.15228426395939082</c:v>
                </c:pt>
                <c:pt idx="2">
                  <c:v>0.1967592592592593</c:v>
                </c:pt>
                <c:pt idx="3">
                  <c:v>0.16836734693877548</c:v>
                </c:pt>
                <c:pt idx="4">
                  <c:v>0.21603563474387519</c:v>
                </c:pt>
                <c:pt idx="5">
                  <c:v>0.14858490566037733</c:v>
                </c:pt>
                <c:pt idx="6">
                  <c:v>0.22016460905349799</c:v>
                </c:pt>
                <c:pt idx="7">
                  <c:v>0.16516966067864269</c:v>
                </c:pt>
                <c:pt idx="8">
                  <c:v>0.20831024930747918</c:v>
                </c:pt>
                <c:pt idx="9">
                  <c:v>0.11180960933991917</c:v>
                </c:pt>
                <c:pt idx="10">
                  <c:v>8.0144079243583993E-2</c:v>
                </c:pt>
                <c:pt idx="11">
                  <c:v>0.1631775164898194</c:v>
                </c:pt>
                <c:pt idx="12">
                  <c:v>0.26741010468821125</c:v>
                </c:pt>
              </c:numCache>
            </c:numRef>
          </c:val>
          <c:smooth val="1"/>
          <c:extLst>
            <c:ext xmlns:c16="http://schemas.microsoft.com/office/drawing/2014/chart" uri="{C3380CC4-5D6E-409C-BE32-E72D297353CC}">
              <c16:uniqueId val="{00000000-FB01-4916-BB6B-36D4E913D159}"/>
            </c:ext>
          </c:extLst>
        </c:ser>
        <c:ser>
          <c:idx val="1"/>
          <c:order val="1"/>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'AgriAcies mimic'!$B$2:$P$2</c:f>
              <c:strCache>
                <c:ptCount val="15"/>
                <c:pt idx="0">
                  <c:v>14/15</c:v>
                </c:pt>
                <c:pt idx="1">
                  <c:v>15/16</c:v>
                </c:pt>
                <c:pt idx="2">
                  <c:v>16/17</c:v>
                </c:pt>
                <c:pt idx="3">
                  <c:v>17/18</c:v>
                </c:pt>
                <c:pt idx="4">
                  <c:v>18/19</c:v>
                </c:pt>
                <c:pt idx="5">
                  <c:v>19/20</c:v>
                </c:pt>
                <c:pt idx="6">
                  <c:v>20/21</c:v>
                </c:pt>
                <c:pt idx="7">
                  <c:v>21/22</c:v>
                </c:pt>
                <c:pt idx="8">
                  <c:v>22/23</c:v>
                </c:pt>
                <c:pt idx="9">
                  <c:v>23/24</c:v>
                </c:pt>
                <c:pt idx="10">
                  <c:v>24/25*</c:v>
                </c:pt>
                <c:pt idx="11">
                  <c:v>25/26*</c:v>
                </c:pt>
                <c:pt idx="12">
                  <c:v>26/27*</c:v>
                </c:pt>
                <c:pt idx="13">
                  <c:v>27/28</c:v>
                </c:pt>
                <c:pt idx="14">
                  <c:v>28/29</c:v>
                </c:pt>
              </c:strCache>
            </c:strRef>
          </c:cat>
          <c:val>
            <c:numRef>
              <c:f>'AgriAcies mimic'!$B$30:$P$30</c:f>
              <c:numCache>
                <c:formatCode>0.0%</c:formatCode>
                <c:ptCount val="15"/>
                <c:pt idx="0">
                  <c:v>0.17543859649122806</c:v>
                </c:pt>
                <c:pt idx="1">
                  <c:v>0.13274336283185825</c:v>
                </c:pt>
                <c:pt idx="2">
                  <c:v>0.25641025641025605</c:v>
                </c:pt>
                <c:pt idx="3">
                  <c:v>0.20618556701030902</c:v>
                </c:pt>
                <c:pt idx="4">
                  <c:v>0.18852459016393427</c:v>
                </c:pt>
                <c:pt idx="5">
                  <c:v>0.24409448818897644</c:v>
                </c:pt>
                <c:pt idx="6">
                  <c:v>0.31623931623931645</c:v>
                </c:pt>
                <c:pt idx="7">
                  <c:v>0.20460048426150132</c:v>
                </c:pt>
                <c:pt idx="8">
                  <c:v>0.37610062893081792</c:v>
                </c:pt>
                <c:pt idx="9">
                  <c:v>0.26171875000000039</c:v>
                </c:pt>
                <c:pt idx="10">
                  <c:v>6.9892473118280049E-2</c:v>
                </c:pt>
                <c:pt idx="11">
                  <c:v>-3.1669350509929972E-2</c:v>
                </c:pt>
                <c:pt idx="12">
                  <c:v>-9.359903381642469E-2</c:v>
                </c:pt>
              </c:numCache>
            </c:numRef>
          </c:val>
          <c:smooth val="1"/>
          <c:extLst>
            <c:ext xmlns:c16="http://schemas.microsoft.com/office/drawing/2014/chart" uri="{C3380CC4-5D6E-409C-BE32-E72D297353CC}">
              <c16:uniqueId val="{00000001-FB01-4916-BB6B-36D4E913D159}"/>
            </c:ext>
          </c:extLst>
        </c:ser>
        <c:dLbls>
          <c:showLegendKey val="0"/>
          <c:showVal val="0"/>
          <c:showCatName val="0"/>
          <c:showSerName val="0"/>
          <c:showPercent val="0"/>
          <c:showBubbleSize val="0"/>
        </c:dLbls>
        <c:smooth val="0"/>
        <c:axId val="1789122735"/>
        <c:axId val="1789124175"/>
      </c:lineChart>
      <c:catAx>
        <c:axId val="178912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89124175"/>
        <c:crosses val="autoZero"/>
        <c:auto val="1"/>
        <c:lblAlgn val="ctr"/>
        <c:lblOffset val="100"/>
        <c:noMultiLvlLbl val="0"/>
      </c:catAx>
      <c:valAx>
        <c:axId val="178912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8912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5.xml"/><Relationship Id="rId13" Type="http://schemas.openxmlformats.org/officeDocument/2006/relationships/chart" Target="../charts/chart39.xml"/><Relationship Id="rId3" Type="http://schemas.openxmlformats.org/officeDocument/2006/relationships/chart" Target="../charts/chart30.xml"/><Relationship Id="rId7" Type="http://schemas.openxmlformats.org/officeDocument/2006/relationships/chart" Target="../charts/chart34.xml"/><Relationship Id="rId12" Type="http://schemas.openxmlformats.org/officeDocument/2006/relationships/chart" Target="../charts/chart38.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11" Type="http://schemas.openxmlformats.org/officeDocument/2006/relationships/chart" Target="../charts/chart37.xml"/><Relationship Id="rId5" Type="http://schemas.openxmlformats.org/officeDocument/2006/relationships/chart" Target="../charts/chart32.xml"/><Relationship Id="rId10" Type="http://schemas.openxmlformats.org/officeDocument/2006/relationships/image" Target="../media/image1.png"/><Relationship Id="rId4" Type="http://schemas.openxmlformats.org/officeDocument/2006/relationships/chart" Target="../charts/chart31.xml"/><Relationship Id="rId9" Type="http://schemas.openxmlformats.org/officeDocument/2006/relationships/chart" Target="../charts/chart36.xml"/><Relationship Id="rId14" Type="http://schemas.openxmlformats.org/officeDocument/2006/relationships/chart" Target="../charts/chart40.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2.xml"/><Relationship Id="rId3" Type="http://schemas.openxmlformats.org/officeDocument/2006/relationships/chart" Target="../charts/chart43.xml"/><Relationship Id="rId7" Type="http://schemas.openxmlformats.org/officeDocument/2006/relationships/chart" Target="../charts/chart47.xml"/><Relationship Id="rId12" Type="http://schemas.openxmlformats.org/officeDocument/2006/relationships/chart" Target="../charts/chart51.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0.xml"/><Relationship Id="rId5" Type="http://schemas.openxmlformats.org/officeDocument/2006/relationships/chart" Target="../charts/chart45.xml"/><Relationship Id="rId10" Type="http://schemas.openxmlformats.org/officeDocument/2006/relationships/image" Target="../media/image1.png"/><Relationship Id="rId4" Type="http://schemas.openxmlformats.org/officeDocument/2006/relationships/chart" Target="../charts/chart44.xml"/><Relationship Id="rId9" Type="http://schemas.openxmlformats.org/officeDocument/2006/relationships/chart" Target="../charts/chart49.xml"/><Relationship Id="rId14" Type="http://schemas.openxmlformats.org/officeDocument/2006/relationships/chart" Target="../charts/chart53.xml"/></Relationships>
</file>

<file path=xl/drawings/drawing1.xml><?xml version="1.0" encoding="utf-8"?>
<xdr:wsDr xmlns:xdr="http://schemas.openxmlformats.org/drawingml/2006/spreadsheetDrawing" xmlns:a="http://schemas.openxmlformats.org/drawingml/2006/main">
  <xdr:twoCellAnchor>
    <xdr:from>
      <xdr:col>13</xdr:col>
      <xdr:colOff>247650</xdr:colOff>
      <xdr:row>33</xdr:row>
      <xdr:rowOff>157162</xdr:rowOff>
    </xdr:from>
    <xdr:to>
      <xdr:col>20</xdr:col>
      <xdr:colOff>550334</xdr:colOff>
      <xdr:row>51</xdr:row>
      <xdr:rowOff>42862</xdr:rowOff>
    </xdr:to>
    <xdr:graphicFrame macro="">
      <xdr:nvGraphicFramePr>
        <xdr:cNvPr id="2" name="Chart 1">
          <a:extLst>
            <a:ext uri="{FF2B5EF4-FFF2-40B4-BE49-F238E27FC236}">
              <a16:creationId xmlns:a16="http://schemas.microsoft.com/office/drawing/2014/main" id="{15B7C66E-3302-41AD-94F0-8E7F341B8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257175</xdr:colOff>
      <xdr:row>2</xdr:row>
      <xdr:rowOff>23812</xdr:rowOff>
    </xdr:from>
    <xdr:to>
      <xdr:col>20</xdr:col>
      <xdr:colOff>561975</xdr:colOff>
      <xdr:row>17</xdr:row>
      <xdr:rowOff>152400</xdr:rowOff>
    </xdr:to>
    <xdr:graphicFrame macro="">
      <xdr:nvGraphicFramePr>
        <xdr:cNvPr id="3" name="Chart 2">
          <a:extLst>
            <a:ext uri="{FF2B5EF4-FFF2-40B4-BE49-F238E27FC236}">
              <a16:creationId xmlns:a16="http://schemas.microsoft.com/office/drawing/2014/main" id="{2F30C017-DAA3-4AB1-B291-7CE475EB2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47625</xdr:colOff>
      <xdr:row>18</xdr:row>
      <xdr:rowOff>42862</xdr:rowOff>
    </xdr:from>
    <xdr:to>
      <xdr:col>28</xdr:col>
      <xdr:colOff>352425</xdr:colOff>
      <xdr:row>33</xdr:row>
      <xdr:rowOff>119062</xdr:rowOff>
    </xdr:to>
    <xdr:graphicFrame macro="">
      <xdr:nvGraphicFramePr>
        <xdr:cNvPr id="4" name="Chart 3">
          <a:extLst>
            <a:ext uri="{FF2B5EF4-FFF2-40B4-BE49-F238E27FC236}">
              <a16:creationId xmlns:a16="http://schemas.microsoft.com/office/drawing/2014/main" id="{69FD0EE9-02C6-4B09-A665-DCE46D9E5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47625</xdr:colOff>
      <xdr:row>2</xdr:row>
      <xdr:rowOff>42861</xdr:rowOff>
    </xdr:from>
    <xdr:to>
      <xdr:col>28</xdr:col>
      <xdr:colOff>352425</xdr:colOff>
      <xdr:row>17</xdr:row>
      <xdr:rowOff>180974</xdr:rowOff>
    </xdr:to>
    <xdr:graphicFrame macro="">
      <xdr:nvGraphicFramePr>
        <xdr:cNvPr id="5" name="Chart 4">
          <a:extLst>
            <a:ext uri="{FF2B5EF4-FFF2-40B4-BE49-F238E27FC236}">
              <a16:creationId xmlns:a16="http://schemas.microsoft.com/office/drawing/2014/main" id="{BFBC1D35-9FD8-4CCA-ADDA-0CE6DEADC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425263</xdr:colOff>
      <xdr:row>45</xdr:row>
      <xdr:rowOff>47344</xdr:rowOff>
    </xdr:from>
    <xdr:to>
      <xdr:col>35</xdr:col>
      <xdr:colOff>34738</xdr:colOff>
      <xdr:row>60</xdr:row>
      <xdr:rowOff>123544</xdr:rowOff>
    </xdr:to>
    <xdr:graphicFrame macro="">
      <xdr:nvGraphicFramePr>
        <xdr:cNvPr id="7" name="Chart 6">
          <a:extLst>
            <a:ext uri="{FF2B5EF4-FFF2-40B4-BE49-F238E27FC236}">
              <a16:creationId xmlns:a16="http://schemas.microsoft.com/office/drawing/2014/main" id="{8CB10519-EC88-42EA-BC9F-F14C7126D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76200</xdr:colOff>
      <xdr:row>18</xdr:row>
      <xdr:rowOff>14286</xdr:rowOff>
    </xdr:from>
    <xdr:to>
      <xdr:col>38</xdr:col>
      <xdr:colOff>66675</xdr:colOff>
      <xdr:row>44</xdr:row>
      <xdr:rowOff>180975</xdr:rowOff>
    </xdr:to>
    <xdr:graphicFrame macro="">
      <xdr:nvGraphicFramePr>
        <xdr:cNvPr id="8" name="Chart 7">
          <a:extLst>
            <a:ext uri="{FF2B5EF4-FFF2-40B4-BE49-F238E27FC236}">
              <a16:creationId xmlns:a16="http://schemas.microsoft.com/office/drawing/2014/main" id="{1EBBC157-AC21-4253-9F23-1D28EEB85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209550</xdr:colOff>
      <xdr:row>52</xdr:row>
      <xdr:rowOff>23812</xdr:rowOff>
    </xdr:from>
    <xdr:to>
      <xdr:col>20</xdr:col>
      <xdr:colOff>514350</xdr:colOff>
      <xdr:row>66</xdr:row>
      <xdr:rowOff>100012</xdr:rowOff>
    </xdr:to>
    <xdr:graphicFrame macro="">
      <xdr:nvGraphicFramePr>
        <xdr:cNvPr id="9" name="Chart 8">
          <a:extLst>
            <a:ext uri="{FF2B5EF4-FFF2-40B4-BE49-F238E27FC236}">
              <a16:creationId xmlns:a16="http://schemas.microsoft.com/office/drawing/2014/main" id="{5889DBC4-BB67-411D-BCBE-2B7717C73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52</xdr:row>
      <xdr:rowOff>19050</xdr:rowOff>
    </xdr:from>
    <xdr:to>
      <xdr:col>28</xdr:col>
      <xdr:colOff>304800</xdr:colOff>
      <xdr:row>66</xdr:row>
      <xdr:rowOff>95250</xdr:rowOff>
    </xdr:to>
    <xdr:graphicFrame macro="">
      <xdr:nvGraphicFramePr>
        <xdr:cNvPr id="10" name="Chart 9">
          <a:extLst>
            <a:ext uri="{FF2B5EF4-FFF2-40B4-BE49-F238E27FC236}">
              <a16:creationId xmlns:a16="http://schemas.microsoft.com/office/drawing/2014/main" id="{AC3BF33C-65D9-44D2-8D76-422FCFE1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142876</xdr:colOff>
      <xdr:row>43</xdr:row>
      <xdr:rowOff>176212</xdr:rowOff>
    </xdr:from>
    <xdr:to>
      <xdr:col>6</xdr:col>
      <xdr:colOff>156882</xdr:colOff>
      <xdr:row>59</xdr:row>
      <xdr:rowOff>145676</xdr:rowOff>
    </xdr:to>
    <xdr:graphicFrame macro="">
      <xdr:nvGraphicFramePr>
        <xdr:cNvPr id="11" name="Chart 10">
          <a:extLst>
            <a:ext uri="{FF2B5EF4-FFF2-40B4-BE49-F238E27FC236}">
              <a16:creationId xmlns:a16="http://schemas.microsoft.com/office/drawing/2014/main" id="{1B1E0FE7-7FE5-4124-B469-7205C628B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114300</xdr:colOff>
      <xdr:row>60</xdr:row>
      <xdr:rowOff>9525</xdr:rowOff>
    </xdr:from>
    <xdr:to>
      <xdr:col>6</xdr:col>
      <xdr:colOff>156882</xdr:colOff>
      <xdr:row>76</xdr:row>
      <xdr:rowOff>47624</xdr:rowOff>
    </xdr:to>
    <xdr:graphicFrame macro="">
      <xdr:nvGraphicFramePr>
        <xdr:cNvPr id="12" name="Chart 11">
          <a:extLst>
            <a:ext uri="{FF2B5EF4-FFF2-40B4-BE49-F238E27FC236}">
              <a16:creationId xmlns:a16="http://schemas.microsoft.com/office/drawing/2014/main" id="{2209DED4-53D1-4BD5-8066-61BF7D8A0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190500</xdr:colOff>
      <xdr:row>66</xdr:row>
      <xdr:rowOff>157162</xdr:rowOff>
    </xdr:from>
    <xdr:to>
      <xdr:col>20</xdr:col>
      <xdr:colOff>533400</xdr:colOff>
      <xdr:row>81</xdr:row>
      <xdr:rowOff>95250</xdr:rowOff>
    </xdr:to>
    <xdr:graphicFrame macro="">
      <xdr:nvGraphicFramePr>
        <xdr:cNvPr id="13" name="Chart 12">
          <a:extLst>
            <a:ext uri="{FF2B5EF4-FFF2-40B4-BE49-F238E27FC236}">
              <a16:creationId xmlns:a16="http://schemas.microsoft.com/office/drawing/2014/main" id="{FFC2B928-DC7F-4070-B02B-FFE7DB0F3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609599</xdr:colOff>
      <xdr:row>66</xdr:row>
      <xdr:rowOff>166687</xdr:rowOff>
    </xdr:from>
    <xdr:to>
      <xdr:col>28</xdr:col>
      <xdr:colOff>295275</xdr:colOff>
      <xdr:row>81</xdr:row>
      <xdr:rowOff>104775</xdr:rowOff>
    </xdr:to>
    <xdr:graphicFrame macro="">
      <xdr:nvGraphicFramePr>
        <xdr:cNvPr id="14" name="Chart 13">
          <a:extLst>
            <a:ext uri="{FF2B5EF4-FFF2-40B4-BE49-F238E27FC236}">
              <a16:creationId xmlns:a16="http://schemas.microsoft.com/office/drawing/2014/main" id="{8424B589-D155-44D6-B350-0CF3E1FC5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6162</xdr:colOff>
      <xdr:row>81</xdr:row>
      <xdr:rowOff>163324</xdr:rowOff>
    </xdr:from>
    <xdr:to>
      <xdr:col>28</xdr:col>
      <xdr:colOff>316005</xdr:colOff>
      <xdr:row>96</xdr:row>
      <xdr:rowOff>44823</xdr:rowOff>
    </xdr:to>
    <xdr:graphicFrame macro="">
      <xdr:nvGraphicFramePr>
        <xdr:cNvPr id="15" name="Chart 14">
          <a:extLst>
            <a:ext uri="{FF2B5EF4-FFF2-40B4-BE49-F238E27FC236}">
              <a16:creationId xmlns:a16="http://schemas.microsoft.com/office/drawing/2014/main" id="{D9A13792-9B8A-47C4-A7FA-7DD7CD43B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39</xdr:col>
      <xdr:colOff>0</xdr:colOff>
      <xdr:row>23</xdr:row>
      <xdr:rowOff>0</xdr:rowOff>
    </xdr:from>
    <xdr:to>
      <xdr:col>45</xdr:col>
      <xdr:colOff>476250</xdr:colOff>
      <xdr:row>37</xdr:row>
      <xdr:rowOff>66675</xdr:rowOff>
    </xdr:to>
    <xdr:graphicFrame macro="">
      <xdr:nvGraphicFramePr>
        <xdr:cNvPr id="18" name="Chart 17">
          <a:extLst>
            <a:ext uri="{FF2B5EF4-FFF2-40B4-BE49-F238E27FC236}">
              <a16:creationId xmlns:a16="http://schemas.microsoft.com/office/drawing/2014/main" id="{CBBC9F9E-4DE8-4E56-922D-85E19DF75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201707</xdr:colOff>
      <xdr:row>81</xdr:row>
      <xdr:rowOff>170329</xdr:rowOff>
    </xdr:from>
    <xdr:to>
      <xdr:col>20</xdr:col>
      <xdr:colOff>560294</xdr:colOff>
      <xdr:row>96</xdr:row>
      <xdr:rowOff>46504</xdr:rowOff>
    </xdr:to>
    <xdr:graphicFrame macro="">
      <xdr:nvGraphicFramePr>
        <xdr:cNvPr id="16" name="Chart 15">
          <a:extLst>
            <a:ext uri="{FF2B5EF4-FFF2-40B4-BE49-F238E27FC236}">
              <a16:creationId xmlns:a16="http://schemas.microsoft.com/office/drawing/2014/main" id="{E5525F9C-0FFE-4104-A200-4F2B9FA81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66675</xdr:colOff>
      <xdr:row>33</xdr:row>
      <xdr:rowOff>171450</xdr:rowOff>
    </xdr:from>
    <xdr:to>
      <xdr:col>28</xdr:col>
      <xdr:colOff>361950</xdr:colOff>
      <xdr:row>51</xdr:row>
      <xdr:rowOff>19050</xdr:rowOff>
    </xdr:to>
    <xdr:graphicFrame macro="">
      <xdr:nvGraphicFramePr>
        <xdr:cNvPr id="19" name="Chart 18">
          <a:extLst>
            <a:ext uri="{FF2B5EF4-FFF2-40B4-BE49-F238E27FC236}">
              <a16:creationId xmlns:a16="http://schemas.microsoft.com/office/drawing/2014/main" id="{8F591B9E-595A-4BFD-AF6C-B9834E98E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152399</xdr:colOff>
      <xdr:row>112</xdr:row>
      <xdr:rowOff>38100</xdr:rowOff>
    </xdr:from>
    <xdr:to>
      <xdr:col>20</xdr:col>
      <xdr:colOff>504824</xdr:colOff>
      <xdr:row>126</xdr:row>
      <xdr:rowOff>114300</xdr:rowOff>
    </xdr:to>
    <xdr:graphicFrame macro="">
      <xdr:nvGraphicFramePr>
        <xdr:cNvPr id="23" name="Chart 22">
          <a:extLst>
            <a:ext uri="{FF2B5EF4-FFF2-40B4-BE49-F238E27FC236}">
              <a16:creationId xmlns:a16="http://schemas.microsoft.com/office/drawing/2014/main" id="{68638BD2-B666-48F9-B7AE-BBB0BEF1B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0</xdr:colOff>
      <xdr:row>112</xdr:row>
      <xdr:rowOff>38100</xdr:rowOff>
    </xdr:from>
    <xdr:to>
      <xdr:col>28</xdr:col>
      <xdr:colOff>304800</xdr:colOff>
      <xdr:row>126</xdr:row>
      <xdr:rowOff>114300</xdr:rowOff>
    </xdr:to>
    <xdr:graphicFrame macro="">
      <xdr:nvGraphicFramePr>
        <xdr:cNvPr id="25" name="Chart 24">
          <a:extLst>
            <a:ext uri="{FF2B5EF4-FFF2-40B4-BE49-F238E27FC236}">
              <a16:creationId xmlns:a16="http://schemas.microsoft.com/office/drawing/2014/main" id="{2B206F5D-E51D-4F8F-9FDC-CBFEC4471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28</xdr:col>
      <xdr:colOff>425825</xdr:colOff>
      <xdr:row>61</xdr:row>
      <xdr:rowOff>31750</xdr:rowOff>
    </xdr:from>
    <xdr:to>
      <xdr:col>35</xdr:col>
      <xdr:colOff>67237</xdr:colOff>
      <xdr:row>76</xdr:row>
      <xdr:rowOff>171544</xdr:rowOff>
    </xdr:to>
    <xdr:graphicFrame macro="">
      <xdr:nvGraphicFramePr>
        <xdr:cNvPr id="20" name="Chart 19">
          <a:extLst>
            <a:ext uri="{FF2B5EF4-FFF2-40B4-BE49-F238E27FC236}">
              <a16:creationId xmlns:a16="http://schemas.microsoft.com/office/drawing/2014/main" id="{7F99B305-2ABC-4921-9411-985325CA3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37</xdr:col>
      <xdr:colOff>0</xdr:colOff>
      <xdr:row>46</xdr:row>
      <xdr:rowOff>0</xdr:rowOff>
    </xdr:from>
    <xdr:to>
      <xdr:col>43</xdr:col>
      <xdr:colOff>571500</xdr:colOff>
      <xdr:row>60</xdr:row>
      <xdr:rowOff>76200</xdr:rowOff>
    </xdr:to>
    <xdr:graphicFrame macro="">
      <xdr:nvGraphicFramePr>
        <xdr:cNvPr id="24" name="Chart 23">
          <a:extLst>
            <a:ext uri="{FF2B5EF4-FFF2-40B4-BE49-F238E27FC236}">
              <a16:creationId xmlns:a16="http://schemas.microsoft.com/office/drawing/2014/main" id="{D8D84582-98FD-4E73-A842-D03B023CB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37</xdr:col>
      <xdr:colOff>0</xdr:colOff>
      <xdr:row>62</xdr:row>
      <xdr:rowOff>0</xdr:rowOff>
    </xdr:from>
    <xdr:to>
      <xdr:col>43</xdr:col>
      <xdr:colOff>571500</xdr:colOff>
      <xdr:row>76</xdr:row>
      <xdr:rowOff>76200</xdr:rowOff>
    </xdr:to>
    <xdr:graphicFrame macro="">
      <xdr:nvGraphicFramePr>
        <xdr:cNvPr id="26" name="Chart 25">
          <a:extLst>
            <a:ext uri="{FF2B5EF4-FFF2-40B4-BE49-F238E27FC236}">
              <a16:creationId xmlns:a16="http://schemas.microsoft.com/office/drawing/2014/main" id="{78620E46-E9FE-43D3-AA52-4CFBD469F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78442</xdr:colOff>
      <xdr:row>112</xdr:row>
      <xdr:rowOff>44823</xdr:rowOff>
    </xdr:from>
    <xdr:to>
      <xdr:col>13</xdr:col>
      <xdr:colOff>78442</xdr:colOff>
      <xdr:row>126</xdr:row>
      <xdr:rowOff>121023</xdr:rowOff>
    </xdr:to>
    <xdr:graphicFrame macro="">
      <xdr:nvGraphicFramePr>
        <xdr:cNvPr id="21" name="Chart 27">
          <a:extLst>
            <a:ext uri="{FF2B5EF4-FFF2-40B4-BE49-F238E27FC236}">
              <a16:creationId xmlns:a16="http://schemas.microsoft.com/office/drawing/2014/main" id="{D3AD52CB-45E5-4824-B9C1-F7D073FAF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218513</xdr:colOff>
      <xdr:row>43</xdr:row>
      <xdr:rowOff>180412</xdr:rowOff>
    </xdr:from>
    <xdr:to>
      <xdr:col>13</xdr:col>
      <xdr:colOff>89646</xdr:colOff>
      <xdr:row>59</xdr:row>
      <xdr:rowOff>145675</xdr:rowOff>
    </xdr:to>
    <xdr:graphicFrame macro="">
      <xdr:nvGraphicFramePr>
        <xdr:cNvPr id="22" name="Chart 21">
          <a:extLst>
            <a:ext uri="{FF2B5EF4-FFF2-40B4-BE49-F238E27FC236}">
              <a16:creationId xmlns:a16="http://schemas.microsoft.com/office/drawing/2014/main" id="{0AC9E2D9-CFEC-87E5-EEBF-B4D1A8054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274544</xdr:colOff>
      <xdr:row>18</xdr:row>
      <xdr:rowOff>100105</xdr:rowOff>
    </xdr:from>
    <xdr:to>
      <xdr:col>20</xdr:col>
      <xdr:colOff>560294</xdr:colOff>
      <xdr:row>33</xdr:row>
      <xdr:rowOff>76573</xdr:rowOff>
    </xdr:to>
    <xdr:graphicFrame macro="">
      <xdr:nvGraphicFramePr>
        <xdr:cNvPr id="29" name="Chart 28">
          <a:extLst>
            <a:ext uri="{FF2B5EF4-FFF2-40B4-BE49-F238E27FC236}">
              <a16:creationId xmlns:a16="http://schemas.microsoft.com/office/drawing/2014/main" id="{5F195B7F-FBBC-DE93-5637-853A9DEC5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6</xdr:col>
      <xdr:colOff>207308</xdr:colOff>
      <xdr:row>60</xdr:row>
      <xdr:rowOff>23532</xdr:rowOff>
    </xdr:from>
    <xdr:to>
      <xdr:col>13</xdr:col>
      <xdr:colOff>123265</xdr:colOff>
      <xdr:row>76</xdr:row>
      <xdr:rowOff>67236</xdr:rowOff>
    </xdr:to>
    <xdr:graphicFrame macro="">
      <xdr:nvGraphicFramePr>
        <xdr:cNvPr id="30" name="Chart 29">
          <a:extLst>
            <a:ext uri="{FF2B5EF4-FFF2-40B4-BE49-F238E27FC236}">
              <a16:creationId xmlns:a16="http://schemas.microsoft.com/office/drawing/2014/main" id="{F6E804DC-C452-2591-2898-3C5316CBE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381001</xdr:colOff>
      <xdr:row>118</xdr:row>
      <xdr:rowOff>56030</xdr:rowOff>
    </xdr:from>
    <xdr:to>
      <xdr:col>20</xdr:col>
      <xdr:colOff>0</xdr:colOff>
      <xdr:row>120</xdr:row>
      <xdr:rowOff>44824</xdr:rowOff>
    </xdr:to>
    <xdr:sp macro="" textlink="">
      <xdr:nvSpPr>
        <xdr:cNvPr id="27" name="Arrow: Down 5">
          <a:extLst>
            <a:ext uri="{FF2B5EF4-FFF2-40B4-BE49-F238E27FC236}">
              <a16:creationId xmlns:a16="http://schemas.microsoft.com/office/drawing/2014/main" id="{9B74506D-AEA7-B303-00C4-EEC898E9C8BB}"/>
            </a:ext>
          </a:extLst>
        </xdr:cNvPr>
        <xdr:cNvSpPr/>
      </xdr:nvSpPr>
      <xdr:spPr>
        <a:xfrm>
          <a:off x="13693589" y="22400559"/>
          <a:ext cx="224117" cy="369794"/>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515470</xdr:colOff>
      <xdr:row>118</xdr:row>
      <xdr:rowOff>33618</xdr:rowOff>
    </xdr:from>
    <xdr:to>
      <xdr:col>27</xdr:col>
      <xdr:colOff>123265</xdr:colOff>
      <xdr:row>120</xdr:row>
      <xdr:rowOff>22411</xdr:rowOff>
    </xdr:to>
    <xdr:sp macro="" textlink="">
      <xdr:nvSpPr>
        <xdr:cNvPr id="31" name="Arrow: Up 16">
          <a:extLst>
            <a:ext uri="{FF2B5EF4-FFF2-40B4-BE49-F238E27FC236}">
              <a16:creationId xmlns:a16="http://schemas.microsoft.com/office/drawing/2014/main" id="{88FF25A1-E8F4-A65C-0CB9-C089F55A0259}"/>
            </a:ext>
          </a:extLst>
        </xdr:cNvPr>
        <xdr:cNvSpPr/>
      </xdr:nvSpPr>
      <xdr:spPr>
        <a:xfrm>
          <a:off x="18063882" y="22378147"/>
          <a:ext cx="212912" cy="369793"/>
        </a:xfrm>
        <a:prstGeom prst="upArrow">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433917</xdr:colOff>
      <xdr:row>77</xdr:row>
      <xdr:rowOff>74083</xdr:rowOff>
    </xdr:from>
    <xdr:to>
      <xdr:col>35</xdr:col>
      <xdr:colOff>21167</xdr:colOff>
      <xdr:row>91</xdr:row>
      <xdr:rowOff>150283</xdr:rowOff>
    </xdr:to>
    <xdr:graphicFrame macro="">
      <xdr:nvGraphicFramePr>
        <xdr:cNvPr id="17" name="Chart 16">
          <a:extLst>
            <a:ext uri="{FF2B5EF4-FFF2-40B4-BE49-F238E27FC236}">
              <a16:creationId xmlns:a16="http://schemas.microsoft.com/office/drawing/2014/main" id="{A97582ED-E7CC-48DB-B12C-C4FAC3BE1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43</xdr:col>
      <xdr:colOff>486833</xdr:colOff>
      <xdr:row>37</xdr:row>
      <xdr:rowOff>63500</xdr:rowOff>
    </xdr:from>
    <xdr:to>
      <xdr:col>51</xdr:col>
      <xdr:colOff>505882</xdr:colOff>
      <xdr:row>53</xdr:row>
      <xdr:rowOff>33338</xdr:rowOff>
    </xdr:to>
    <xdr:graphicFrame macro="">
      <xdr:nvGraphicFramePr>
        <xdr:cNvPr id="6" name="Chart 5">
          <a:extLst>
            <a:ext uri="{FF2B5EF4-FFF2-40B4-BE49-F238E27FC236}">
              <a16:creationId xmlns:a16="http://schemas.microsoft.com/office/drawing/2014/main" id="{8989BF01-F3E0-450E-891A-39C6AD976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0.86696</cdr:x>
      <cdr:y>0.39025</cdr:y>
    </cdr:from>
    <cdr:to>
      <cdr:x>0.91025</cdr:x>
      <cdr:y>0.52505</cdr:y>
    </cdr:to>
    <cdr:sp macro="" textlink="">
      <cdr:nvSpPr>
        <cdr:cNvPr id="2" name="Arrow: Down 1">
          <a:extLst xmlns:a="http://schemas.openxmlformats.org/drawingml/2006/main">
            <a:ext uri="{FF2B5EF4-FFF2-40B4-BE49-F238E27FC236}">
              <a16:creationId xmlns:a16="http://schemas.microsoft.com/office/drawing/2014/main" id="{9B74506D-AEA7-B303-00C4-EEC898E9C8BB}"/>
            </a:ext>
          </a:extLst>
        </cdr:cNvPr>
        <cdr:cNvSpPr/>
      </cdr:nvSpPr>
      <cdr:spPr>
        <a:xfrm xmlns:a="http://schemas.openxmlformats.org/drawingml/2006/main">
          <a:off x="4488329" y="1070535"/>
          <a:ext cx="224117" cy="369794"/>
        </a:xfrm>
        <a:prstGeom xmlns:a="http://schemas.openxmlformats.org/drawingml/2006/main" prst="downArrow">
          <a:avLst/>
        </a:prstGeom>
        <a:solidFill xmlns:a="http://schemas.openxmlformats.org/drawingml/2006/main">
          <a:srgbClr val="FF0000"/>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16</xdr:col>
      <xdr:colOff>371475</xdr:colOff>
      <xdr:row>0</xdr:row>
      <xdr:rowOff>52387</xdr:rowOff>
    </xdr:from>
    <xdr:to>
      <xdr:col>24</xdr:col>
      <xdr:colOff>66675</xdr:colOff>
      <xdr:row>18</xdr:row>
      <xdr:rowOff>128587</xdr:rowOff>
    </xdr:to>
    <xdr:graphicFrame macro="">
      <xdr:nvGraphicFramePr>
        <xdr:cNvPr id="2" name="Chart 1">
          <a:extLst>
            <a:ext uri="{FF2B5EF4-FFF2-40B4-BE49-F238E27FC236}">
              <a16:creationId xmlns:a16="http://schemas.microsoft.com/office/drawing/2014/main" id="{701B76B5-283B-43A1-BA17-1FBE97FA1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393700</xdr:colOff>
      <xdr:row>19</xdr:row>
      <xdr:rowOff>23812</xdr:rowOff>
    </xdr:from>
    <xdr:to>
      <xdr:col>24</xdr:col>
      <xdr:colOff>88900</xdr:colOff>
      <xdr:row>37</xdr:row>
      <xdr:rowOff>100012</xdr:rowOff>
    </xdr:to>
    <xdr:graphicFrame macro="">
      <xdr:nvGraphicFramePr>
        <xdr:cNvPr id="10" name="Chart 3">
          <a:extLst>
            <a:ext uri="{FF2B5EF4-FFF2-40B4-BE49-F238E27FC236}">
              <a16:creationId xmlns:a16="http://schemas.microsoft.com/office/drawing/2014/main" id="{45E1645F-9E9C-4479-B699-BBBF73EDB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123825</xdr:colOff>
      <xdr:row>0</xdr:row>
      <xdr:rowOff>71436</xdr:rowOff>
    </xdr:from>
    <xdr:to>
      <xdr:col>31</xdr:col>
      <xdr:colOff>542925</xdr:colOff>
      <xdr:row>18</xdr:row>
      <xdr:rowOff>133349</xdr:rowOff>
    </xdr:to>
    <xdr:graphicFrame macro="">
      <xdr:nvGraphicFramePr>
        <xdr:cNvPr id="3" name="Chart 2">
          <a:extLst>
            <a:ext uri="{FF2B5EF4-FFF2-40B4-BE49-F238E27FC236}">
              <a16:creationId xmlns:a16="http://schemas.microsoft.com/office/drawing/2014/main" id="{FFE65D26-9E9F-41D3-806C-80ECF0399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133349</xdr:colOff>
      <xdr:row>19</xdr:row>
      <xdr:rowOff>28575</xdr:rowOff>
    </xdr:from>
    <xdr:to>
      <xdr:col>31</xdr:col>
      <xdr:colOff>542924</xdr:colOff>
      <xdr:row>37</xdr:row>
      <xdr:rowOff>104775</xdr:rowOff>
    </xdr:to>
    <xdr:graphicFrame macro="">
      <xdr:nvGraphicFramePr>
        <xdr:cNvPr id="44" name="Chart 4">
          <a:extLst>
            <a:ext uri="{FF2B5EF4-FFF2-40B4-BE49-F238E27FC236}">
              <a16:creationId xmlns:a16="http://schemas.microsoft.com/office/drawing/2014/main" id="{4A605384-6EF1-9B54-E2C6-FBE5E2E55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391583</xdr:colOff>
      <xdr:row>37</xdr:row>
      <xdr:rowOff>148167</xdr:rowOff>
    </xdr:from>
    <xdr:to>
      <xdr:col>24</xdr:col>
      <xdr:colOff>100852</xdr:colOff>
      <xdr:row>51</xdr:row>
      <xdr:rowOff>134471</xdr:rowOff>
    </xdr:to>
    <xdr:graphicFrame macro="">
      <xdr:nvGraphicFramePr>
        <xdr:cNvPr id="42" name="Chart 5">
          <a:extLst>
            <a:ext uri="{FF2B5EF4-FFF2-40B4-BE49-F238E27FC236}">
              <a16:creationId xmlns:a16="http://schemas.microsoft.com/office/drawing/2014/main" id="{71C7B81C-5185-C4C3-A9B1-A53E8F399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190501</xdr:colOff>
      <xdr:row>37</xdr:row>
      <xdr:rowOff>162983</xdr:rowOff>
    </xdr:from>
    <xdr:to>
      <xdr:col>31</xdr:col>
      <xdr:colOff>560294</xdr:colOff>
      <xdr:row>51</xdr:row>
      <xdr:rowOff>123265</xdr:rowOff>
    </xdr:to>
    <xdr:graphicFrame macro="">
      <xdr:nvGraphicFramePr>
        <xdr:cNvPr id="8" name="Chart 7">
          <a:extLst>
            <a:ext uri="{FF2B5EF4-FFF2-40B4-BE49-F238E27FC236}">
              <a16:creationId xmlns:a16="http://schemas.microsoft.com/office/drawing/2014/main" id="{515E1740-661D-302B-E6ED-6A881C66B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414615</xdr:colOff>
      <xdr:row>52</xdr:row>
      <xdr:rowOff>63999</xdr:rowOff>
    </xdr:from>
    <xdr:to>
      <xdr:col>24</xdr:col>
      <xdr:colOff>591419</xdr:colOff>
      <xdr:row>66</xdr:row>
      <xdr:rowOff>140199</xdr:rowOff>
    </xdr:to>
    <xdr:graphicFrame macro="">
      <xdr:nvGraphicFramePr>
        <xdr:cNvPr id="11" name="Chart 9">
          <a:extLst>
            <a:ext uri="{FF2B5EF4-FFF2-40B4-BE49-F238E27FC236}">
              <a16:creationId xmlns:a16="http://schemas.microsoft.com/office/drawing/2014/main" id="{F8FD5AC7-4825-AD69-ACB0-365144444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61630</xdr:colOff>
      <xdr:row>19</xdr:row>
      <xdr:rowOff>68355</xdr:rowOff>
    </xdr:from>
    <xdr:to>
      <xdr:col>39</xdr:col>
      <xdr:colOff>493058</xdr:colOff>
      <xdr:row>37</xdr:row>
      <xdr:rowOff>56028</xdr:rowOff>
    </xdr:to>
    <xdr:graphicFrame macro="">
      <xdr:nvGraphicFramePr>
        <xdr:cNvPr id="37" name="Chart 10">
          <a:extLst>
            <a:ext uri="{FF2B5EF4-FFF2-40B4-BE49-F238E27FC236}">
              <a16:creationId xmlns:a16="http://schemas.microsoft.com/office/drawing/2014/main" id="{C9FB37D9-209F-148A-225B-33F31A33E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84043</xdr:colOff>
      <xdr:row>37</xdr:row>
      <xdr:rowOff>169208</xdr:rowOff>
    </xdr:from>
    <xdr:to>
      <xdr:col>39</xdr:col>
      <xdr:colOff>537882</xdr:colOff>
      <xdr:row>51</xdr:row>
      <xdr:rowOff>168088</xdr:rowOff>
    </xdr:to>
    <xdr:graphicFrame macro="">
      <xdr:nvGraphicFramePr>
        <xdr:cNvPr id="40" name="Chart 5">
          <a:extLst>
            <a:ext uri="{FF2B5EF4-FFF2-40B4-BE49-F238E27FC236}">
              <a16:creationId xmlns:a16="http://schemas.microsoft.com/office/drawing/2014/main" id="{45C56647-1644-03BC-ACAA-4E58405D0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493059</xdr:colOff>
      <xdr:row>92</xdr:row>
      <xdr:rowOff>22412</xdr:rowOff>
    </xdr:from>
    <xdr:to>
      <xdr:col>39</xdr:col>
      <xdr:colOff>114199</xdr:colOff>
      <xdr:row>119</xdr:row>
      <xdr:rowOff>93624</xdr:rowOff>
    </xdr:to>
    <xdr:pic>
      <xdr:nvPicPr>
        <xdr:cNvPr id="4" name="Picture 3">
          <a:extLst>
            <a:ext uri="{FF2B5EF4-FFF2-40B4-BE49-F238E27FC236}">
              <a16:creationId xmlns:a16="http://schemas.microsoft.com/office/drawing/2014/main" id="{C8855A76-FAA5-09B1-3E94-B712C08AE06D}"/>
            </a:ext>
          </a:extLst>
        </xdr:cNvPr>
        <xdr:cNvPicPr>
          <a:picLocks noChangeAspect="1"/>
        </xdr:cNvPicPr>
      </xdr:nvPicPr>
      <xdr:blipFill>
        <a:blip xmlns:r="http://schemas.openxmlformats.org/officeDocument/2006/relationships" r:embed="rId10"/>
        <a:stretch>
          <a:fillRect/>
        </a:stretch>
      </xdr:blipFill>
      <xdr:spPr>
        <a:xfrm>
          <a:off x="14802971" y="16595912"/>
          <a:ext cx="10517068" cy="5210902"/>
        </a:xfrm>
        <a:prstGeom prst="rect">
          <a:avLst/>
        </a:prstGeom>
      </xdr:spPr>
    </xdr:pic>
    <xdr:clientData/>
  </xdr:twoCellAnchor>
  <xdr:twoCellAnchor>
    <xdr:from>
      <xdr:col>22</xdr:col>
      <xdr:colOff>240926</xdr:colOff>
      <xdr:row>77</xdr:row>
      <xdr:rowOff>79562</xdr:rowOff>
    </xdr:from>
    <xdr:to>
      <xdr:col>29</xdr:col>
      <xdr:colOff>577101</xdr:colOff>
      <xdr:row>91</xdr:row>
      <xdr:rowOff>155762</xdr:rowOff>
    </xdr:to>
    <xdr:graphicFrame macro="">
      <xdr:nvGraphicFramePr>
        <xdr:cNvPr id="5" name="Chart 4">
          <a:extLst>
            <a:ext uri="{FF2B5EF4-FFF2-40B4-BE49-F238E27FC236}">
              <a16:creationId xmlns:a16="http://schemas.microsoft.com/office/drawing/2014/main" id="{B1CD0A85-572D-9F3C-2277-D7F7D2FFD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67235</xdr:colOff>
      <xdr:row>0</xdr:row>
      <xdr:rowOff>44824</xdr:rowOff>
    </xdr:from>
    <xdr:to>
      <xdr:col>39</xdr:col>
      <xdr:colOff>486336</xdr:colOff>
      <xdr:row>18</xdr:row>
      <xdr:rowOff>106737</xdr:rowOff>
    </xdr:to>
    <xdr:graphicFrame macro="">
      <xdr:nvGraphicFramePr>
        <xdr:cNvPr id="6" name="Chart 5">
          <a:extLst>
            <a:ext uri="{FF2B5EF4-FFF2-40B4-BE49-F238E27FC236}">
              <a16:creationId xmlns:a16="http://schemas.microsoft.com/office/drawing/2014/main" id="{F5908338-26FE-4A74-9CF8-2A532C359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162484</xdr:colOff>
      <xdr:row>52</xdr:row>
      <xdr:rowOff>68355</xdr:rowOff>
    </xdr:from>
    <xdr:to>
      <xdr:col>32</xdr:col>
      <xdr:colOff>498661</xdr:colOff>
      <xdr:row>66</xdr:row>
      <xdr:rowOff>144555</xdr:rowOff>
    </xdr:to>
    <xdr:graphicFrame macro="">
      <xdr:nvGraphicFramePr>
        <xdr:cNvPr id="9" name="Chart 8">
          <a:extLst>
            <a:ext uri="{FF2B5EF4-FFF2-40B4-BE49-F238E27FC236}">
              <a16:creationId xmlns:a16="http://schemas.microsoft.com/office/drawing/2014/main" id="{3D6F9CEE-F0F5-34E2-10DA-5588F054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40</xdr:col>
      <xdr:colOff>106455</xdr:colOff>
      <xdr:row>0</xdr:row>
      <xdr:rowOff>146797</xdr:rowOff>
    </xdr:from>
    <xdr:to>
      <xdr:col>48</xdr:col>
      <xdr:colOff>33617</xdr:colOff>
      <xdr:row>18</xdr:row>
      <xdr:rowOff>112058</xdr:rowOff>
    </xdr:to>
    <xdr:graphicFrame macro="">
      <xdr:nvGraphicFramePr>
        <xdr:cNvPr id="7" name="Chart 6">
          <a:extLst>
            <a:ext uri="{FF2B5EF4-FFF2-40B4-BE49-F238E27FC236}">
              <a16:creationId xmlns:a16="http://schemas.microsoft.com/office/drawing/2014/main" id="{70E783EA-14BF-FBB8-4F8F-3AB28EF19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28575</xdr:colOff>
      <xdr:row>1</xdr:row>
      <xdr:rowOff>104775</xdr:rowOff>
    </xdr:from>
    <xdr:to>
      <xdr:col>27</xdr:col>
      <xdr:colOff>303787</xdr:colOff>
      <xdr:row>22</xdr:row>
      <xdr:rowOff>87001</xdr:rowOff>
    </xdr:to>
    <xdr:pic>
      <xdr:nvPicPr>
        <xdr:cNvPr id="2" name="Picture 1">
          <a:extLst>
            <a:ext uri="{FF2B5EF4-FFF2-40B4-BE49-F238E27FC236}">
              <a16:creationId xmlns:a16="http://schemas.microsoft.com/office/drawing/2014/main" id="{572980D3-7622-43C1-9F1D-DCB3F04E041F}"/>
            </a:ext>
          </a:extLst>
        </xdr:cNvPr>
        <xdr:cNvPicPr>
          <a:picLocks noChangeAspect="1"/>
        </xdr:cNvPicPr>
      </xdr:nvPicPr>
      <xdr:blipFill>
        <a:blip xmlns:r="http://schemas.openxmlformats.org/officeDocument/2006/relationships" r:embed="rId1"/>
        <a:stretch>
          <a:fillRect/>
        </a:stretch>
      </xdr:blipFill>
      <xdr:spPr>
        <a:xfrm>
          <a:off x="10115550" y="304800"/>
          <a:ext cx="6980812" cy="4011301"/>
        </a:xfrm>
        <a:prstGeom prst="rect">
          <a:avLst/>
        </a:prstGeom>
      </xdr:spPr>
    </xdr:pic>
    <xdr:clientData/>
  </xdr:twoCellAnchor>
  <xdr:twoCellAnchor editAs="oneCell">
    <xdr:from>
      <xdr:col>15</xdr:col>
      <xdr:colOff>590550</xdr:colOff>
      <xdr:row>23</xdr:row>
      <xdr:rowOff>38100</xdr:rowOff>
    </xdr:from>
    <xdr:to>
      <xdr:col>34</xdr:col>
      <xdr:colOff>408149</xdr:colOff>
      <xdr:row>51</xdr:row>
      <xdr:rowOff>63003</xdr:rowOff>
    </xdr:to>
    <xdr:pic>
      <xdr:nvPicPr>
        <xdr:cNvPr id="3" name="Picture 2">
          <a:extLst>
            <a:ext uri="{FF2B5EF4-FFF2-40B4-BE49-F238E27FC236}">
              <a16:creationId xmlns:a16="http://schemas.microsoft.com/office/drawing/2014/main" id="{B636CEBA-8B83-47D2-B067-8578629BC916}"/>
            </a:ext>
          </a:extLst>
        </xdr:cNvPr>
        <xdr:cNvPicPr>
          <a:picLocks noChangeAspect="1"/>
        </xdr:cNvPicPr>
      </xdr:nvPicPr>
      <xdr:blipFill>
        <a:blip xmlns:r="http://schemas.openxmlformats.org/officeDocument/2006/relationships" r:embed="rId2"/>
        <a:stretch>
          <a:fillRect/>
        </a:stretch>
      </xdr:blipFill>
      <xdr:spPr>
        <a:xfrm>
          <a:off x="10067925" y="4457700"/>
          <a:ext cx="11400000" cy="5428571"/>
        </a:xfrm>
        <a:prstGeom prst="rect">
          <a:avLst/>
        </a:prstGeom>
      </xdr:spPr>
    </xdr:pic>
    <xdr:clientData/>
  </xdr:twoCellAnchor>
  <xdr:twoCellAnchor editAs="oneCell">
    <xdr:from>
      <xdr:col>34</xdr:col>
      <xdr:colOff>542925</xdr:colOff>
      <xdr:row>1</xdr:row>
      <xdr:rowOff>112323</xdr:rowOff>
    </xdr:from>
    <xdr:to>
      <xdr:col>41</xdr:col>
      <xdr:colOff>514351</xdr:colOff>
      <xdr:row>25</xdr:row>
      <xdr:rowOff>164282</xdr:rowOff>
    </xdr:to>
    <xdr:pic>
      <xdr:nvPicPr>
        <xdr:cNvPr id="4" name="Picture 3">
          <a:extLst>
            <a:ext uri="{FF2B5EF4-FFF2-40B4-BE49-F238E27FC236}">
              <a16:creationId xmlns:a16="http://schemas.microsoft.com/office/drawing/2014/main" id="{410303E4-9383-47C9-86B1-58EE9CFC687E}"/>
            </a:ext>
          </a:extLst>
        </xdr:cNvPr>
        <xdr:cNvPicPr>
          <a:picLocks noChangeAspect="1"/>
        </xdr:cNvPicPr>
      </xdr:nvPicPr>
      <xdr:blipFill>
        <a:blip xmlns:r="http://schemas.openxmlformats.org/officeDocument/2006/relationships" r:embed="rId3"/>
        <a:stretch>
          <a:fillRect/>
        </a:stretch>
      </xdr:blipFill>
      <xdr:spPr>
        <a:xfrm>
          <a:off x="21602700" y="312348"/>
          <a:ext cx="4238626" cy="4652534"/>
        </a:xfrm>
        <a:prstGeom prst="rect">
          <a:avLst/>
        </a:prstGeom>
      </xdr:spPr>
    </xdr:pic>
    <xdr:clientData/>
  </xdr:twoCellAnchor>
  <xdr:twoCellAnchor editAs="oneCell">
    <xdr:from>
      <xdr:col>34</xdr:col>
      <xdr:colOff>546713</xdr:colOff>
      <xdr:row>26</xdr:row>
      <xdr:rowOff>76200</xdr:rowOff>
    </xdr:from>
    <xdr:to>
      <xdr:col>41</xdr:col>
      <xdr:colOff>544328</xdr:colOff>
      <xdr:row>55</xdr:row>
      <xdr:rowOff>135425</xdr:rowOff>
    </xdr:to>
    <xdr:pic>
      <xdr:nvPicPr>
        <xdr:cNvPr id="5" name="Picture 4">
          <a:extLst>
            <a:ext uri="{FF2B5EF4-FFF2-40B4-BE49-F238E27FC236}">
              <a16:creationId xmlns:a16="http://schemas.microsoft.com/office/drawing/2014/main" id="{FDCC7D8A-8F81-4616-A3FF-5A398B8DA697}"/>
            </a:ext>
          </a:extLst>
        </xdr:cNvPr>
        <xdr:cNvPicPr>
          <a:picLocks noChangeAspect="1"/>
        </xdr:cNvPicPr>
      </xdr:nvPicPr>
      <xdr:blipFill>
        <a:blip xmlns:r="http://schemas.openxmlformats.org/officeDocument/2006/relationships" r:embed="rId4"/>
        <a:stretch>
          <a:fillRect/>
        </a:stretch>
      </xdr:blipFill>
      <xdr:spPr>
        <a:xfrm>
          <a:off x="21606488" y="5067300"/>
          <a:ext cx="4264815" cy="5647406"/>
        </a:xfrm>
        <a:prstGeom prst="rect">
          <a:avLst/>
        </a:prstGeom>
      </xdr:spPr>
    </xdr:pic>
    <xdr:clientData/>
  </xdr:twoCellAnchor>
  <xdr:twoCellAnchor>
    <xdr:from>
      <xdr:col>0</xdr:col>
      <xdr:colOff>297180</xdr:colOff>
      <xdr:row>16</xdr:row>
      <xdr:rowOff>129540</xdr:rowOff>
    </xdr:from>
    <xdr:to>
      <xdr:col>12</xdr:col>
      <xdr:colOff>335280</xdr:colOff>
      <xdr:row>24</xdr:row>
      <xdr:rowOff>152400</xdr:rowOff>
    </xdr:to>
    <xdr:pic>
      <xdr:nvPicPr>
        <xdr:cNvPr id="6" name="Picture 5">
          <a:extLst>
            <a:ext uri="{FF2B5EF4-FFF2-40B4-BE49-F238E27FC236}">
              <a16:creationId xmlns:a16="http://schemas.microsoft.com/office/drawing/2014/main" id="{CCDF54CF-2295-4B66-9338-F699C7956A5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97180" y="3101340"/>
          <a:ext cx="78867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42</xdr:col>
      <xdr:colOff>22860</xdr:colOff>
      <xdr:row>0</xdr:row>
      <xdr:rowOff>47396</xdr:rowOff>
    </xdr:from>
    <xdr:to>
      <xdr:col>51</xdr:col>
      <xdr:colOff>359239</xdr:colOff>
      <xdr:row>40</xdr:row>
      <xdr:rowOff>15330</xdr:rowOff>
    </xdr:to>
    <xdr:pic>
      <xdr:nvPicPr>
        <xdr:cNvPr id="7" name="Picture 6">
          <a:extLst>
            <a:ext uri="{FF2B5EF4-FFF2-40B4-BE49-F238E27FC236}">
              <a16:creationId xmlns:a16="http://schemas.microsoft.com/office/drawing/2014/main" id="{3D547242-4AE4-49FF-AC16-A99420A2F00E}"/>
            </a:ext>
          </a:extLst>
        </xdr:cNvPr>
        <xdr:cNvPicPr>
          <a:picLocks noChangeAspect="1"/>
        </xdr:cNvPicPr>
      </xdr:nvPicPr>
      <xdr:blipFill>
        <a:blip xmlns:r="http://schemas.openxmlformats.org/officeDocument/2006/relationships" r:embed="rId6"/>
        <a:stretch>
          <a:fillRect/>
        </a:stretch>
      </xdr:blipFill>
      <xdr:spPr>
        <a:xfrm>
          <a:off x="26616660" y="47396"/>
          <a:ext cx="5959939" cy="7377295"/>
        </a:xfrm>
        <a:prstGeom prst="rect">
          <a:avLst/>
        </a:prstGeom>
      </xdr:spPr>
    </xdr:pic>
    <xdr:clientData/>
  </xdr:twoCellAnchor>
  <xdr:twoCellAnchor editAs="oneCell">
    <xdr:from>
      <xdr:col>16</xdr:col>
      <xdr:colOff>108857</xdr:colOff>
      <xdr:row>52</xdr:row>
      <xdr:rowOff>81643</xdr:rowOff>
    </xdr:from>
    <xdr:to>
      <xdr:col>31</xdr:col>
      <xdr:colOff>59786</xdr:colOff>
      <xdr:row>66</xdr:row>
      <xdr:rowOff>15331</xdr:rowOff>
    </xdr:to>
    <xdr:pic>
      <xdr:nvPicPr>
        <xdr:cNvPr id="8" name="Picture 7">
          <a:extLst>
            <a:ext uri="{FF2B5EF4-FFF2-40B4-BE49-F238E27FC236}">
              <a16:creationId xmlns:a16="http://schemas.microsoft.com/office/drawing/2014/main" id="{604C9E69-7EEE-6584-6377-8DA333C295AF}"/>
            </a:ext>
          </a:extLst>
        </xdr:cNvPr>
        <xdr:cNvPicPr>
          <a:picLocks noChangeAspect="1"/>
        </xdr:cNvPicPr>
      </xdr:nvPicPr>
      <xdr:blipFill>
        <a:blip xmlns:r="http://schemas.openxmlformats.org/officeDocument/2006/relationships" r:embed="rId7"/>
        <a:stretch>
          <a:fillRect/>
        </a:stretch>
      </xdr:blipFill>
      <xdr:spPr>
        <a:xfrm>
          <a:off x="11334750" y="10123714"/>
          <a:ext cx="9135750" cy="26006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16</xdr:col>
      <xdr:colOff>371475</xdr:colOff>
      <xdr:row>0</xdr:row>
      <xdr:rowOff>52387</xdr:rowOff>
    </xdr:from>
    <xdr:to>
      <xdr:col>24</xdr:col>
      <xdr:colOff>66675</xdr:colOff>
      <xdr:row>18</xdr:row>
      <xdr:rowOff>128587</xdr:rowOff>
    </xdr:to>
    <xdr:graphicFrame macro="">
      <xdr:nvGraphicFramePr>
        <xdr:cNvPr id="2" name="Chart 1">
          <a:extLst>
            <a:ext uri="{FF2B5EF4-FFF2-40B4-BE49-F238E27FC236}">
              <a16:creationId xmlns:a16="http://schemas.microsoft.com/office/drawing/2014/main" id="{9DE41C3A-C643-4746-A851-E9DC61C71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393700</xdr:colOff>
      <xdr:row>19</xdr:row>
      <xdr:rowOff>23812</xdr:rowOff>
    </xdr:from>
    <xdr:to>
      <xdr:col>24</xdr:col>
      <xdr:colOff>88900</xdr:colOff>
      <xdr:row>37</xdr:row>
      <xdr:rowOff>100012</xdr:rowOff>
    </xdr:to>
    <xdr:graphicFrame macro="">
      <xdr:nvGraphicFramePr>
        <xdr:cNvPr id="3" name="Chart 3">
          <a:extLst>
            <a:ext uri="{FF2B5EF4-FFF2-40B4-BE49-F238E27FC236}">
              <a16:creationId xmlns:a16="http://schemas.microsoft.com/office/drawing/2014/main" id="{BBF26D7B-4988-44DF-B9B4-3424A624E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123825</xdr:colOff>
      <xdr:row>0</xdr:row>
      <xdr:rowOff>71436</xdr:rowOff>
    </xdr:from>
    <xdr:to>
      <xdr:col>31</xdr:col>
      <xdr:colOff>542925</xdr:colOff>
      <xdr:row>18</xdr:row>
      <xdr:rowOff>133349</xdr:rowOff>
    </xdr:to>
    <xdr:graphicFrame macro="">
      <xdr:nvGraphicFramePr>
        <xdr:cNvPr id="4" name="Chart 3">
          <a:extLst>
            <a:ext uri="{FF2B5EF4-FFF2-40B4-BE49-F238E27FC236}">
              <a16:creationId xmlns:a16="http://schemas.microsoft.com/office/drawing/2014/main" id="{BD548DA5-CED6-4D4A-B12C-7C0C66506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133349</xdr:colOff>
      <xdr:row>19</xdr:row>
      <xdr:rowOff>28575</xdr:rowOff>
    </xdr:from>
    <xdr:to>
      <xdr:col>31</xdr:col>
      <xdr:colOff>542924</xdr:colOff>
      <xdr:row>37</xdr:row>
      <xdr:rowOff>104775</xdr:rowOff>
    </xdr:to>
    <xdr:graphicFrame macro="">
      <xdr:nvGraphicFramePr>
        <xdr:cNvPr id="5" name="Chart 4">
          <a:extLst>
            <a:ext uri="{FF2B5EF4-FFF2-40B4-BE49-F238E27FC236}">
              <a16:creationId xmlns:a16="http://schemas.microsoft.com/office/drawing/2014/main" id="{C1490661-33CD-489A-AD4C-721767AC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391583</xdr:colOff>
      <xdr:row>37</xdr:row>
      <xdr:rowOff>148167</xdr:rowOff>
    </xdr:from>
    <xdr:to>
      <xdr:col>24</xdr:col>
      <xdr:colOff>100852</xdr:colOff>
      <xdr:row>51</xdr:row>
      <xdr:rowOff>134471</xdr:rowOff>
    </xdr:to>
    <xdr:graphicFrame macro="">
      <xdr:nvGraphicFramePr>
        <xdr:cNvPr id="6" name="Chart 5">
          <a:extLst>
            <a:ext uri="{FF2B5EF4-FFF2-40B4-BE49-F238E27FC236}">
              <a16:creationId xmlns:a16="http://schemas.microsoft.com/office/drawing/2014/main" id="{9DC433B1-5A28-4D1B-B32E-3E7F4B1A8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190501</xdr:colOff>
      <xdr:row>37</xdr:row>
      <xdr:rowOff>162983</xdr:rowOff>
    </xdr:from>
    <xdr:to>
      <xdr:col>31</xdr:col>
      <xdr:colOff>560294</xdr:colOff>
      <xdr:row>51</xdr:row>
      <xdr:rowOff>123265</xdr:rowOff>
    </xdr:to>
    <xdr:graphicFrame macro="">
      <xdr:nvGraphicFramePr>
        <xdr:cNvPr id="7" name="Chart 6">
          <a:extLst>
            <a:ext uri="{FF2B5EF4-FFF2-40B4-BE49-F238E27FC236}">
              <a16:creationId xmlns:a16="http://schemas.microsoft.com/office/drawing/2014/main" id="{66DA4753-6FB8-4812-98E7-FFC8EE7B3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414615</xdr:colOff>
      <xdr:row>52</xdr:row>
      <xdr:rowOff>63999</xdr:rowOff>
    </xdr:from>
    <xdr:to>
      <xdr:col>24</xdr:col>
      <xdr:colOff>591419</xdr:colOff>
      <xdr:row>66</xdr:row>
      <xdr:rowOff>140199</xdr:rowOff>
    </xdr:to>
    <xdr:graphicFrame macro="">
      <xdr:nvGraphicFramePr>
        <xdr:cNvPr id="8" name="Chart 9">
          <a:extLst>
            <a:ext uri="{FF2B5EF4-FFF2-40B4-BE49-F238E27FC236}">
              <a16:creationId xmlns:a16="http://schemas.microsoft.com/office/drawing/2014/main" id="{011843E7-0160-4DA2-9BC4-D205DA533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61630</xdr:colOff>
      <xdr:row>19</xdr:row>
      <xdr:rowOff>68355</xdr:rowOff>
    </xdr:from>
    <xdr:to>
      <xdr:col>39</xdr:col>
      <xdr:colOff>493058</xdr:colOff>
      <xdr:row>37</xdr:row>
      <xdr:rowOff>56028</xdr:rowOff>
    </xdr:to>
    <xdr:graphicFrame macro="">
      <xdr:nvGraphicFramePr>
        <xdr:cNvPr id="9" name="Chart 10">
          <a:extLst>
            <a:ext uri="{FF2B5EF4-FFF2-40B4-BE49-F238E27FC236}">
              <a16:creationId xmlns:a16="http://schemas.microsoft.com/office/drawing/2014/main" id="{395FA8E4-1D80-4E98-B46F-6A7734A73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84043</xdr:colOff>
      <xdr:row>37</xdr:row>
      <xdr:rowOff>169208</xdr:rowOff>
    </xdr:from>
    <xdr:to>
      <xdr:col>39</xdr:col>
      <xdr:colOff>537882</xdr:colOff>
      <xdr:row>51</xdr:row>
      <xdr:rowOff>168088</xdr:rowOff>
    </xdr:to>
    <xdr:graphicFrame macro="">
      <xdr:nvGraphicFramePr>
        <xdr:cNvPr id="10" name="Chart 5">
          <a:extLst>
            <a:ext uri="{FF2B5EF4-FFF2-40B4-BE49-F238E27FC236}">
              <a16:creationId xmlns:a16="http://schemas.microsoft.com/office/drawing/2014/main" id="{E648A75E-7E44-4E70-9807-70DE04136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493059</xdr:colOff>
      <xdr:row>92</xdr:row>
      <xdr:rowOff>22412</xdr:rowOff>
    </xdr:from>
    <xdr:to>
      <xdr:col>39</xdr:col>
      <xdr:colOff>118009</xdr:colOff>
      <xdr:row>119</xdr:row>
      <xdr:rowOff>89814</xdr:rowOff>
    </xdr:to>
    <xdr:pic>
      <xdr:nvPicPr>
        <xdr:cNvPr id="11" name="Picture 10">
          <a:extLst>
            <a:ext uri="{FF2B5EF4-FFF2-40B4-BE49-F238E27FC236}">
              <a16:creationId xmlns:a16="http://schemas.microsoft.com/office/drawing/2014/main" id="{87D887E7-B735-4ECF-B845-86C262E1CBDB}"/>
            </a:ext>
          </a:extLst>
        </xdr:cNvPr>
        <xdr:cNvPicPr>
          <a:picLocks noChangeAspect="1"/>
        </xdr:cNvPicPr>
      </xdr:nvPicPr>
      <xdr:blipFill>
        <a:blip xmlns:r="http://schemas.openxmlformats.org/officeDocument/2006/relationships" r:embed="rId10"/>
        <a:stretch>
          <a:fillRect/>
        </a:stretch>
      </xdr:blipFill>
      <xdr:spPr>
        <a:xfrm>
          <a:off x="14942484" y="17548412"/>
          <a:ext cx="10597750" cy="5210902"/>
        </a:xfrm>
        <a:prstGeom prst="rect">
          <a:avLst/>
        </a:prstGeom>
      </xdr:spPr>
    </xdr:pic>
    <xdr:clientData/>
  </xdr:twoCellAnchor>
  <xdr:twoCellAnchor>
    <xdr:from>
      <xdr:col>22</xdr:col>
      <xdr:colOff>240926</xdr:colOff>
      <xdr:row>77</xdr:row>
      <xdr:rowOff>79562</xdr:rowOff>
    </xdr:from>
    <xdr:to>
      <xdr:col>29</xdr:col>
      <xdr:colOff>577101</xdr:colOff>
      <xdr:row>91</xdr:row>
      <xdr:rowOff>155762</xdr:rowOff>
    </xdr:to>
    <xdr:graphicFrame macro="">
      <xdr:nvGraphicFramePr>
        <xdr:cNvPr id="12" name="Chart 11">
          <a:extLst>
            <a:ext uri="{FF2B5EF4-FFF2-40B4-BE49-F238E27FC236}">
              <a16:creationId xmlns:a16="http://schemas.microsoft.com/office/drawing/2014/main" id="{10810E03-6D3A-44FF-918A-4FFB652C4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67235</xdr:colOff>
      <xdr:row>0</xdr:row>
      <xdr:rowOff>44824</xdr:rowOff>
    </xdr:from>
    <xdr:to>
      <xdr:col>39</xdr:col>
      <xdr:colOff>486336</xdr:colOff>
      <xdr:row>18</xdr:row>
      <xdr:rowOff>106737</xdr:rowOff>
    </xdr:to>
    <xdr:graphicFrame macro="">
      <xdr:nvGraphicFramePr>
        <xdr:cNvPr id="13" name="Chart 12">
          <a:extLst>
            <a:ext uri="{FF2B5EF4-FFF2-40B4-BE49-F238E27FC236}">
              <a16:creationId xmlns:a16="http://schemas.microsoft.com/office/drawing/2014/main" id="{8B08A311-7446-4F32-805E-3BDF48FCF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162484</xdr:colOff>
      <xdr:row>52</xdr:row>
      <xdr:rowOff>68355</xdr:rowOff>
    </xdr:from>
    <xdr:to>
      <xdr:col>32</xdr:col>
      <xdr:colOff>498661</xdr:colOff>
      <xdr:row>66</xdr:row>
      <xdr:rowOff>144555</xdr:rowOff>
    </xdr:to>
    <xdr:graphicFrame macro="">
      <xdr:nvGraphicFramePr>
        <xdr:cNvPr id="14" name="Chart 13">
          <a:extLst>
            <a:ext uri="{FF2B5EF4-FFF2-40B4-BE49-F238E27FC236}">
              <a16:creationId xmlns:a16="http://schemas.microsoft.com/office/drawing/2014/main" id="{E94EC684-2EE5-418C-8F6E-BF43C40B3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151278</xdr:colOff>
      <xdr:row>11</xdr:row>
      <xdr:rowOff>135591</xdr:rowOff>
    </xdr:from>
    <xdr:to>
      <xdr:col>28</xdr:col>
      <xdr:colOff>487454</xdr:colOff>
      <xdr:row>26</xdr:row>
      <xdr:rowOff>21291</xdr:rowOff>
    </xdr:to>
    <xdr:graphicFrame macro="">
      <xdr:nvGraphicFramePr>
        <xdr:cNvPr id="15" name="Chart 14">
          <a:extLst>
            <a:ext uri="{FF2B5EF4-FFF2-40B4-BE49-F238E27FC236}">
              <a16:creationId xmlns:a16="http://schemas.microsoft.com/office/drawing/2014/main" id="{7809C4D0-516B-47C8-B7B4-17C3A425D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irectionalCoffeeandCocoa/Shared%20Documents/Analysis/Fundamental/Flows_Exports/Coffee%20Exports/Honduras/Brasil%20exports%20Cecafe.xlsx" TargetMode="External"/><Relationship Id="rId1" Type="http://schemas.openxmlformats.org/officeDocument/2006/relationships/externalLinkPath" Target="/sites/DirectionalCoffeeandCocoa/Shared%20Documents/Analysis/Fundamental/Flows_Exports/Coffee%20Exports/Honduras/Brasil%20exports%20Cecaf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new-m1-expo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rasil Volumes Cecafe Calendar"/>
      <sheetName val="Brasil Exports Cecafe Crop"/>
      <sheetName val="Cumulative Brazil exports"/>
      <sheetName val="Colombia FNC Exports"/>
      <sheetName val="Charts Brasil Volumes Calendar"/>
      <sheetName val="RECEITA CAMBIAL (US$ MIL)"/>
      <sheetName val="PREÇO MÉDIO (US$ - SACA)"/>
      <sheetName val="Gráfico Evolução Preço Médio"/>
      <sheetName val="Despacho x Embarque-AGO 2021"/>
    </sheetNames>
    <sheetDataSet>
      <sheetData sheetId="0"/>
      <sheetData sheetId="1"/>
      <sheetData sheetId="2"/>
      <sheetData sheetId="3"/>
      <sheetData sheetId="4"/>
      <sheetData sheetId="5"/>
      <sheetData sheetId="6"/>
      <sheetData sheetId="7" refreshError="1"/>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 DATA HERE"/>
      <sheetName val="PRINT TABLE HERE"/>
      <sheetName val="ENTER_DATA_HERE"/>
      <sheetName val="PRINT_TABLE_HERE"/>
      <sheetName val="ENTER_DATA_HERE1"/>
      <sheetName val="PRINT_TABLE_HERE1"/>
      <sheetName val="ENTER_DATA_HERE2"/>
      <sheetName val="PRINT_TABLE_HERE2"/>
      <sheetName val="ENTER_DATA_HERE3"/>
      <sheetName val="PRINT_TABLE_HERE3"/>
      <sheetName val="ENTER_DATA_HERE4"/>
      <sheetName val="PRINT_TABLE_HERE4"/>
      <sheetName val="ENTER_DATA_HERE5"/>
      <sheetName val="PRINT_TABLE_HERE5"/>
      <sheetName val="ENTER_DATA_HERE6"/>
      <sheetName val="PRINT_TABLE_HERE6"/>
      <sheetName val="ENTER_DATA_HERE7"/>
      <sheetName val="PRINT_TABLE_HERE7"/>
      <sheetName val="ENTER_DATA_HERE10"/>
      <sheetName val="PRINT_TABLE_HERE10"/>
      <sheetName val="ENTER_DATA_HERE8"/>
      <sheetName val="PRINT_TABLE_HERE8"/>
      <sheetName val="ENTER_DATA_HERE9"/>
      <sheetName val="PRINT_TABLE_HERE9"/>
      <sheetName val="ENTER_DATA_HERE11"/>
      <sheetName val="PRINT_TABLE_HERE11"/>
      <sheetName val="ENTER_DATA_HERE12"/>
      <sheetName val="PRINT_TABLE_HERE12"/>
    </sheetNames>
    <sheetDataSet>
      <sheetData sheetId="0">
        <row r="1">
          <cell r="A1" t="str">
            <v>Monthly Trade Statistics</v>
          </cell>
        </row>
        <row r="2">
          <cell r="A2" t="str">
            <v>February 2015</v>
          </cell>
        </row>
        <row r="3">
          <cell r="A3" t="str">
            <v>Unit of Weight: 60-kg bags of GBE</v>
          </cell>
        </row>
        <row r="4">
          <cell r="C4" t="str">
            <v>Oct-14</v>
          </cell>
          <cell r="D4" t="str">
            <v>Mar-14</v>
          </cell>
          <cell r="F4" t="str">
            <v>Oct-13</v>
          </cell>
          <cell r="G4" t="str">
            <v>Mar-13</v>
          </cell>
        </row>
        <row r="5">
          <cell r="A5" t="str">
            <v>Country of origin</v>
          </cell>
          <cell r="B5" t="str">
            <v>February 2015</v>
          </cell>
          <cell r="C5" t="str">
            <v>to Feb-15</v>
          </cell>
          <cell r="D5" t="str">
            <v>to Feb-15</v>
          </cell>
          <cell r="E5" t="str">
            <v>February 2014</v>
          </cell>
          <cell r="F5" t="str">
            <v>to Feb-14</v>
          </cell>
          <cell r="G5" t="str">
            <v>to Feb-14</v>
          </cell>
        </row>
        <row r="7">
          <cell r="A7" t="str">
            <v>Total</v>
          </cell>
          <cell r="B7">
            <v>8603135.0051000006</v>
          </cell>
          <cell r="C7">
            <v>43449692.038599998</v>
          </cell>
          <cell r="D7">
            <v>112721218.91960001</v>
          </cell>
          <cell r="E7">
            <v>9575512.989599999</v>
          </cell>
          <cell r="F7">
            <v>44632895.077399999</v>
          </cell>
          <cell r="G7">
            <v>112966169.54960001</v>
          </cell>
        </row>
        <row r="8">
          <cell r="A8" t="str">
            <v>Colombian Milds</v>
          </cell>
          <cell r="B8">
            <v>1155107.8396999999</v>
          </cell>
          <cell r="C8">
            <v>5632542.4851000002</v>
          </cell>
          <cell r="D8">
            <v>12295810.617000001</v>
          </cell>
          <cell r="E8">
            <v>1120768.8038000001</v>
          </cell>
          <cell r="F8">
            <v>5369735.1041999999</v>
          </cell>
          <cell r="G8">
            <v>11448959.0976</v>
          </cell>
        </row>
        <row r="9">
          <cell r="A9" t="str">
            <v>Other Milds</v>
          </cell>
          <cell r="B9">
            <v>2084305.6788000001</v>
          </cell>
          <cell r="C9">
            <v>7522966.5606000004</v>
          </cell>
          <cell r="D9">
            <v>22041848.4243</v>
          </cell>
          <cell r="E9">
            <v>2068877.5803</v>
          </cell>
          <cell r="F9">
            <v>8298901.1879000003</v>
          </cell>
          <cell r="G9">
            <v>24763823.4197</v>
          </cell>
        </row>
        <row r="10">
          <cell r="A10" t="str">
            <v>Brazilian Naturals</v>
          </cell>
          <cell r="B10">
            <v>2382021.4761000001</v>
          </cell>
          <cell r="C10">
            <v>13752728.699899999</v>
          </cell>
          <cell r="D10">
            <v>33437864.559</v>
          </cell>
          <cell r="E10">
            <v>2776372.2168999999</v>
          </cell>
          <cell r="F10">
            <v>14408453.589400001</v>
          </cell>
          <cell r="G10">
            <v>32719278.3728</v>
          </cell>
        </row>
        <row r="11">
          <cell r="A11" t="str">
            <v>Robustas</v>
          </cell>
          <cell r="B11">
            <v>2981700.0104999999</v>
          </cell>
          <cell r="C11">
            <v>16541454.293</v>
          </cell>
          <cell r="D11">
            <v>44945695.319300003</v>
          </cell>
          <cell r="E11">
            <v>3609494.3886000002</v>
          </cell>
          <cell r="F11">
            <v>16555805.195900001</v>
          </cell>
          <cell r="G11">
            <v>44034108.659500003</v>
          </cell>
        </row>
        <row r="13">
          <cell r="A13" t="str">
            <v>Angola</v>
          </cell>
          <cell r="B13">
            <v>0</v>
          </cell>
          <cell r="C13">
            <v>5220</v>
          </cell>
          <cell r="D13">
            <v>9675</v>
          </cell>
          <cell r="E13">
            <v>0</v>
          </cell>
          <cell r="F13">
            <v>2085</v>
          </cell>
          <cell r="G13">
            <v>5520</v>
          </cell>
        </row>
        <row r="14">
          <cell r="A14" t="str">
            <v>Benin</v>
          </cell>
          <cell r="B14">
            <v>0</v>
          </cell>
          <cell r="C14">
            <v>0</v>
          </cell>
          <cell r="D14">
            <v>0</v>
          </cell>
          <cell r="E14">
            <v>0</v>
          </cell>
          <cell r="F14">
            <v>0</v>
          </cell>
          <cell r="G14">
            <v>0</v>
          </cell>
        </row>
        <row r="15">
          <cell r="A15" t="str">
            <v>Bolivia</v>
          </cell>
          <cell r="B15">
            <v>3159.6583000000001</v>
          </cell>
          <cell r="C15">
            <v>21955.291499999999</v>
          </cell>
          <cell r="D15">
            <v>50579.624900000003</v>
          </cell>
          <cell r="E15">
            <v>6369.3666999999996</v>
          </cell>
          <cell r="F15">
            <v>39294.000099999997</v>
          </cell>
          <cell r="G15">
            <v>64157.666799999999</v>
          </cell>
        </row>
        <row r="16">
          <cell r="A16" t="str">
            <v>Brazil</v>
          </cell>
          <cell r="B16">
            <v>2684643.0754</v>
          </cell>
          <cell r="C16">
            <v>15445280.3267</v>
          </cell>
          <cell r="D16">
            <v>36440335.466600001</v>
          </cell>
          <cell r="E16">
            <v>2930050.8697000002</v>
          </cell>
          <cell r="F16">
            <v>14638270.7919</v>
          </cell>
          <cell r="G16">
            <v>32496432.452599999</v>
          </cell>
        </row>
        <row r="17">
          <cell r="A17" t="str">
            <v>Burundi</v>
          </cell>
          <cell r="B17">
            <v>15000</v>
          </cell>
          <cell r="C17">
            <v>150008</v>
          </cell>
          <cell r="D17">
            <v>265059</v>
          </cell>
          <cell r="E17">
            <v>12250</v>
          </cell>
          <cell r="F17">
            <v>107183.6667</v>
          </cell>
          <cell r="G17">
            <v>171504.43340000001</v>
          </cell>
        </row>
        <row r="18">
          <cell r="A18" t="str">
            <v>Cameroon</v>
          </cell>
          <cell r="B18">
            <v>7683</v>
          </cell>
          <cell r="C18">
            <v>85132</v>
          </cell>
          <cell r="D18">
            <v>394244.28330000001</v>
          </cell>
          <cell r="E18">
            <v>14783</v>
          </cell>
          <cell r="F18">
            <v>34879.550000000003</v>
          </cell>
          <cell r="G18">
            <v>286207.21669999999</v>
          </cell>
        </row>
        <row r="19">
          <cell r="A19" t="str">
            <v>Central African Republic</v>
          </cell>
          <cell r="B19">
            <v>1000</v>
          </cell>
          <cell r="C19">
            <v>1000</v>
          </cell>
          <cell r="D19">
            <v>18500</v>
          </cell>
          <cell r="E19">
            <v>2000</v>
          </cell>
          <cell r="F19">
            <v>2000</v>
          </cell>
          <cell r="G19">
            <v>42216.666700000002</v>
          </cell>
        </row>
        <row r="20">
          <cell r="A20" t="str">
            <v>Colombia</v>
          </cell>
          <cell r="B20">
            <v>1057138.4897</v>
          </cell>
          <cell r="C20">
            <v>5160167.7511</v>
          </cell>
          <cell r="D20">
            <v>11112196.937000001</v>
          </cell>
          <cell r="E20">
            <v>989294.89729999995</v>
          </cell>
          <cell r="F20">
            <v>4890042.9813999999</v>
          </cell>
          <cell r="G20">
            <v>10169312.1982</v>
          </cell>
        </row>
        <row r="21">
          <cell r="A21" t="str">
            <v>Congo, Dem. Rep. of</v>
          </cell>
          <cell r="B21">
            <v>12000</v>
          </cell>
          <cell r="C21">
            <v>47000</v>
          </cell>
          <cell r="D21">
            <v>154447</v>
          </cell>
          <cell r="E21">
            <v>12160</v>
          </cell>
          <cell r="F21">
            <v>40320</v>
          </cell>
          <cell r="G21">
            <v>138485.3333</v>
          </cell>
        </row>
        <row r="22">
          <cell r="A22" t="str">
            <v>Congo, Rep. of</v>
          </cell>
          <cell r="B22">
            <v>0</v>
          </cell>
          <cell r="C22">
            <v>0</v>
          </cell>
          <cell r="D22">
            <v>0</v>
          </cell>
          <cell r="E22">
            <v>0</v>
          </cell>
          <cell r="F22">
            <v>0</v>
          </cell>
          <cell r="G22">
            <v>0</v>
          </cell>
        </row>
        <row r="23">
          <cell r="A23" t="str">
            <v>Costa Rica</v>
          </cell>
          <cell r="B23">
            <v>123529</v>
          </cell>
          <cell r="C23">
            <v>311749.61540000001</v>
          </cell>
          <cell r="D23">
            <v>1212673.0508999999</v>
          </cell>
          <cell r="E23">
            <v>118063.287</v>
          </cell>
          <cell r="F23">
            <v>335639.63929999998</v>
          </cell>
          <cell r="G23">
            <v>1285403.8563999999</v>
          </cell>
        </row>
        <row r="24">
          <cell r="A24" t="str">
            <v>Côte d'Ivoire</v>
          </cell>
          <cell r="B24">
            <v>83000</v>
          </cell>
          <cell r="C24">
            <v>622999.99970000004</v>
          </cell>
          <cell r="D24">
            <v>1563909.2664000001</v>
          </cell>
          <cell r="E24">
            <v>78570.283299999996</v>
          </cell>
          <cell r="F24">
            <v>627367.41650000005</v>
          </cell>
          <cell r="G24">
            <v>1939327.5497999999</v>
          </cell>
        </row>
        <row r="25">
          <cell r="A25" t="str">
            <v>Cuba</v>
          </cell>
          <cell r="B25">
            <v>1200</v>
          </cell>
          <cell r="C25">
            <v>4380</v>
          </cell>
          <cell r="D25">
            <v>13421</v>
          </cell>
          <cell r="E25">
            <v>1800</v>
          </cell>
          <cell r="F25">
            <v>4032</v>
          </cell>
          <cell r="G25">
            <v>11195</v>
          </cell>
        </row>
        <row r="26">
          <cell r="A26" t="str">
            <v>Dominican Republic</v>
          </cell>
          <cell r="B26">
            <v>3000</v>
          </cell>
          <cell r="C26">
            <v>8591.4037000000008</v>
          </cell>
          <cell r="D26">
            <v>45161.188600000001</v>
          </cell>
          <cell r="E26">
            <v>3404.4609</v>
          </cell>
          <cell r="F26">
            <v>10085.3511</v>
          </cell>
          <cell r="G26">
            <v>55869.108500000002</v>
          </cell>
        </row>
        <row r="27">
          <cell r="A27" t="str">
            <v>Ecuador</v>
          </cell>
          <cell r="B27">
            <v>65302.983200000002</v>
          </cell>
          <cell r="C27">
            <v>437334.3223</v>
          </cell>
          <cell r="D27">
            <v>1111824.6017</v>
          </cell>
          <cell r="E27">
            <v>96389.224100000007</v>
          </cell>
          <cell r="F27">
            <v>474828.91800000001</v>
          </cell>
          <cell r="G27">
            <v>1220684.6015999999</v>
          </cell>
        </row>
        <row r="28">
          <cell r="A28" t="str">
            <v>El Salvador</v>
          </cell>
          <cell r="B28">
            <v>87309.983300000007</v>
          </cell>
          <cell r="C28">
            <v>195737.4093</v>
          </cell>
          <cell r="D28">
            <v>515216.42090000003</v>
          </cell>
          <cell r="E28">
            <v>56743.612500000003</v>
          </cell>
          <cell r="F28">
            <v>177199.57879999999</v>
          </cell>
          <cell r="G28">
            <v>943664.79110000003</v>
          </cell>
        </row>
        <row r="29">
          <cell r="A29" t="str">
            <v>Equatorial Guinea</v>
          </cell>
          <cell r="B29">
            <v>0</v>
          </cell>
          <cell r="C29">
            <v>0</v>
          </cell>
          <cell r="D29">
            <v>0</v>
          </cell>
          <cell r="E29">
            <v>0</v>
          </cell>
          <cell r="F29">
            <v>0</v>
          </cell>
          <cell r="G29">
            <v>0</v>
          </cell>
        </row>
        <row r="30">
          <cell r="A30" t="str">
            <v>Ethiopia</v>
          </cell>
          <cell r="B30">
            <v>104888.3667</v>
          </cell>
          <cell r="C30">
            <v>786539.49170000001</v>
          </cell>
          <cell r="D30">
            <v>3070395.2366999998</v>
          </cell>
          <cell r="E30">
            <v>155126</v>
          </cell>
          <cell r="F30">
            <v>760588.1666</v>
          </cell>
          <cell r="G30">
            <v>2780666.415</v>
          </cell>
        </row>
        <row r="31">
          <cell r="A31" t="str">
            <v>Gabon</v>
          </cell>
          <cell r="B31">
            <v>0</v>
          </cell>
          <cell r="C31">
            <v>0</v>
          </cell>
          <cell r="D31">
            <v>0</v>
          </cell>
          <cell r="E31">
            <v>0</v>
          </cell>
          <cell r="F31">
            <v>0</v>
          </cell>
          <cell r="G31">
            <v>0</v>
          </cell>
        </row>
        <row r="32">
          <cell r="A32" t="str">
            <v>Ghana</v>
          </cell>
          <cell r="B32">
            <v>3000</v>
          </cell>
          <cell r="C32">
            <v>13813.386500000001</v>
          </cell>
          <cell r="D32">
            <v>36377.822699999997</v>
          </cell>
          <cell r="E32">
            <v>3116.6667000000002</v>
          </cell>
          <cell r="F32">
            <v>20172.298599999998</v>
          </cell>
          <cell r="G32">
            <v>79634.849499999997</v>
          </cell>
        </row>
        <row r="33">
          <cell r="A33" t="str">
            <v>Guatemala</v>
          </cell>
          <cell r="B33">
            <v>250000</v>
          </cell>
          <cell r="C33">
            <v>652785</v>
          </cell>
          <cell r="D33">
            <v>2934350.2903</v>
          </cell>
          <cell r="E33">
            <v>321983.7157</v>
          </cell>
          <cell r="F33">
            <v>839806.12780000002</v>
          </cell>
          <cell r="G33">
            <v>3525947.0583000001</v>
          </cell>
        </row>
        <row r="34">
          <cell r="A34" t="str">
            <v>Guinea</v>
          </cell>
          <cell r="B34">
            <v>10000</v>
          </cell>
          <cell r="C34">
            <v>45050.509400000003</v>
          </cell>
          <cell r="D34">
            <v>101740.36470000001</v>
          </cell>
          <cell r="E34">
            <v>9805.1697999999997</v>
          </cell>
          <cell r="F34">
            <v>51155.696799999998</v>
          </cell>
          <cell r="G34">
            <v>127534.60249999999</v>
          </cell>
        </row>
        <row r="35">
          <cell r="A35" t="str">
            <v>Guyana</v>
          </cell>
          <cell r="B35">
            <v>50</v>
          </cell>
          <cell r="C35">
            <v>250</v>
          </cell>
          <cell r="D35">
            <v>600</v>
          </cell>
          <cell r="E35">
            <v>50</v>
          </cell>
          <cell r="F35">
            <v>380.20600000000002</v>
          </cell>
          <cell r="G35">
            <v>1034.02</v>
          </cell>
        </row>
        <row r="36">
          <cell r="A36" t="str">
            <v>Haiti</v>
          </cell>
          <cell r="B36">
            <v>500</v>
          </cell>
          <cell r="C36">
            <v>829.74239999999998</v>
          </cell>
          <cell r="D36">
            <v>3331.1918000000001</v>
          </cell>
          <cell r="E36">
            <v>390.1884</v>
          </cell>
          <cell r="F36">
            <v>1984.5192</v>
          </cell>
          <cell r="G36">
            <v>7288.6387000000004</v>
          </cell>
        </row>
        <row r="37">
          <cell r="A37" t="str">
            <v>Honduras</v>
          </cell>
          <cell r="B37">
            <v>709670</v>
          </cell>
          <cell r="C37">
            <v>1648794.4386</v>
          </cell>
          <cell r="D37">
            <v>4455930.2936000004</v>
          </cell>
          <cell r="E37">
            <v>523363.23670000001</v>
          </cell>
          <cell r="F37">
            <v>1365387.7209999999</v>
          </cell>
          <cell r="G37">
            <v>3995137.8957000002</v>
          </cell>
        </row>
        <row r="38">
          <cell r="A38" t="str">
            <v>India</v>
          </cell>
          <cell r="B38">
            <v>487173.18199999997</v>
          </cell>
          <cell r="C38">
            <v>1735454.6897</v>
          </cell>
          <cell r="D38">
            <v>4890841.5449000001</v>
          </cell>
          <cell r="E38">
            <v>567891.26029999997</v>
          </cell>
          <cell r="F38">
            <v>1894091.1564</v>
          </cell>
          <cell r="G38">
            <v>5255401.2125000004</v>
          </cell>
        </row>
        <row r="39">
          <cell r="A39" t="str">
            <v>Indonesia</v>
          </cell>
          <cell r="B39">
            <v>325000</v>
          </cell>
          <cell r="C39">
            <v>2229813.3746000002</v>
          </cell>
          <cell r="D39">
            <v>5719445.6220000004</v>
          </cell>
          <cell r="E39">
            <v>416521.11989999999</v>
          </cell>
          <cell r="F39">
            <v>3474006.7275</v>
          </cell>
          <cell r="G39">
            <v>10354333.1686</v>
          </cell>
        </row>
        <row r="40">
          <cell r="A40" t="str">
            <v>Jamaica</v>
          </cell>
          <cell r="B40">
            <v>926.32470000000001</v>
          </cell>
          <cell r="C40">
            <v>2540.2125000000001</v>
          </cell>
          <cell r="D40">
            <v>10392.204599999999</v>
          </cell>
          <cell r="E40">
            <v>1114.4944</v>
          </cell>
          <cell r="F40">
            <v>2977.2017999999998</v>
          </cell>
          <cell r="G40">
            <v>15144.825999999999</v>
          </cell>
        </row>
        <row r="41">
          <cell r="A41" t="str">
            <v>Kenya</v>
          </cell>
          <cell r="B41">
            <v>42000</v>
          </cell>
          <cell r="C41">
            <v>263329.61739999999</v>
          </cell>
          <cell r="D41">
            <v>792799.48659999995</v>
          </cell>
          <cell r="E41">
            <v>50824.589800000002</v>
          </cell>
          <cell r="F41">
            <v>253480.23929999999</v>
          </cell>
          <cell r="G41">
            <v>777574.37609999999</v>
          </cell>
        </row>
        <row r="42">
          <cell r="A42" t="str">
            <v>Lao, People's Dem. Rep. of</v>
          </cell>
          <cell r="B42">
            <v>25000</v>
          </cell>
          <cell r="C42">
            <v>98572.300399999993</v>
          </cell>
          <cell r="D42">
            <v>358353.41330000001</v>
          </cell>
          <cell r="E42">
            <v>29889.874400000001</v>
          </cell>
          <cell r="F42">
            <v>133989.40900000001</v>
          </cell>
          <cell r="G42">
            <v>415464.69439999998</v>
          </cell>
        </row>
        <row r="43">
          <cell r="A43" t="str">
            <v>Liberia</v>
          </cell>
          <cell r="B43">
            <v>0</v>
          </cell>
          <cell r="C43">
            <v>645</v>
          </cell>
          <cell r="D43">
            <v>1345.6667</v>
          </cell>
          <cell r="E43">
            <v>0</v>
          </cell>
          <cell r="F43">
            <v>238.33330000000001</v>
          </cell>
          <cell r="G43">
            <v>3539.3332999999998</v>
          </cell>
        </row>
        <row r="44">
          <cell r="A44" t="str">
            <v>Madagascar</v>
          </cell>
          <cell r="B44">
            <v>8000</v>
          </cell>
          <cell r="C44">
            <v>47720.532299999999</v>
          </cell>
          <cell r="D44">
            <v>136647.6937</v>
          </cell>
          <cell r="E44">
            <v>11253.4841</v>
          </cell>
          <cell r="F44">
            <v>71382.4326</v>
          </cell>
          <cell r="G44">
            <v>172604.34520000001</v>
          </cell>
        </row>
        <row r="45">
          <cell r="A45" t="str">
            <v>Malawi</v>
          </cell>
          <cell r="B45">
            <v>500</v>
          </cell>
          <cell r="C45">
            <v>5576.4031000000004</v>
          </cell>
          <cell r="D45">
            <v>18074.300500000001</v>
          </cell>
          <cell r="E45">
            <v>1707.787</v>
          </cell>
          <cell r="F45">
            <v>8437.4403000000002</v>
          </cell>
          <cell r="G45">
            <v>25051.840899999999</v>
          </cell>
        </row>
        <row r="46">
          <cell r="A46" t="str">
            <v>Mexico</v>
          </cell>
          <cell r="B46">
            <v>220000.0001</v>
          </cell>
          <cell r="C46">
            <v>870000</v>
          </cell>
          <cell r="D46">
            <v>2444670.8355999999</v>
          </cell>
          <cell r="E46">
            <v>214288.87</v>
          </cell>
          <cell r="F46">
            <v>882805.77709999995</v>
          </cell>
          <cell r="G46">
            <v>2973146.1847000001</v>
          </cell>
        </row>
        <row r="47">
          <cell r="A47" t="str">
            <v>Nepal</v>
          </cell>
          <cell r="B47">
            <v>50</v>
          </cell>
          <cell r="C47">
            <v>374.48160000000001</v>
          </cell>
          <cell r="D47">
            <v>899.2441</v>
          </cell>
          <cell r="E47">
            <v>14.9739</v>
          </cell>
          <cell r="F47">
            <v>481.0847</v>
          </cell>
          <cell r="G47">
            <v>1571.9836</v>
          </cell>
        </row>
        <row r="48">
          <cell r="A48" t="str">
            <v>Nicaragua</v>
          </cell>
          <cell r="B48">
            <v>190000</v>
          </cell>
          <cell r="C48">
            <v>475624.43829999998</v>
          </cell>
          <cell r="D48">
            <v>1938977.0626000001</v>
          </cell>
          <cell r="E48">
            <v>151594.74299999999</v>
          </cell>
          <cell r="F48">
            <v>360040.1349</v>
          </cell>
          <cell r="G48">
            <v>1679340.7305999999</v>
          </cell>
        </row>
        <row r="49">
          <cell r="A49" t="str">
            <v>Nigeria</v>
          </cell>
          <cell r="B49">
            <v>0</v>
          </cell>
          <cell r="C49">
            <v>296.58319999999998</v>
          </cell>
          <cell r="D49">
            <v>1097.4996000000001</v>
          </cell>
          <cell r="E49">
            <v>6.0833000000000004</v>
          </cell>
          <cell r="F49">
            <v>35.292700000000004</v>
          </cell>
          <cell r="G49">
            <v>216.3518</v>
          </cell>
        </row>
        <row r="50">
          <cell r="A50" t="str">
            <v>Panama</v>
          </cell>
          <cell r="B50">
            <v>2000</v>
          </cell>
          <cell r="C50">
            <v>11800.973</v>
          </cell>
          <cell r="D50">
            <v>48564.5795</v>
          </cell>
          <cell r="E50">
            <v>1607.8241</v>
          </cell>
          <cell r="F50">
            <v>8636.7027999999991</v>
          </cell>
          <cell r="G50">
            <v>46709.628900000003</v>
          </cell>
        </row>
        <row r="51">
          <cell r="A51" t="str">
            <v>Papua New Guinea</v>
          </cell>
          <cell r="B51">
            <v>39817.1463</v>
          </cell>
          <cell r="C51">
            <v>256705.2285</v>
          </cell>
          <cell r="D51">
            <v>790149.06090000004</v>
          </cell>
          <cell r="E51">
            <v>44233.076699999998</v>
          </cell>
          <cell r="F51">
            <v>330024.67700000003</v>
          </cell>
          <cell r="G51">
            <v>824739.62459999998</v>
          </cell>
        </row>
        <row r="52">
          <cell r="A52" t="str">
            <v>Paraguay</v>
          </cell>
          <cell r="B52">
            <v>0</v>
          </cell>
          <cell r="C52">
            <v>0.23369999999999999</v>
          </cell>
          <cell r="D52">
            <v>42.279000000000003</v>
          </cell>
          <cell r="E52">
            <v>7.7899999999999997E-2</v>
          </cell>
          <cell r="F52">
            <v>81.3</v>
          </cell>
          <cell r="G52">
            <v>301.92410000000001</v>
          </cell>
        </row>
        <row r="53">
          <cell r="A53" t="str">
            <v>Peru</v>
          </cell>
          <cell r="B53">
            <v>80000</v>
          </cell>
          <cell r="C53">
            <v>1329906.17</v>
          </cell>
          <cell r="D53">
            <v>2824531.01</v>
          </cell>
          <cell r="E53">
            <v>157240.82999999999</v>
          </cell>
          <cell r="F53">
            <v>1873473.99</v>
          </cell>
          <cell r="G53">
            <v>4082644.3709</v>
          </cell>
        </row>
        <row r="54">
          <cell r="A54" t="str">
            <v>Philippines</v>
          </cell>
          <cell r="B54">
            <v>2815.8620000000001</v>
          </cell>
          <cell r="C54">
            <v>11304.7932</v>
          </cell>
          <cell r="D54">
            <v>16366.1001</v>
          </cell>
          <cell r="E54">
            <v>1098.6152999999999</v>
          </cell>
          <cell r="F54">
            <v>6366.6923999999999</v>
          </cell>
          <cell r="G54">
            <v>7581.7494999999999</v>
          </cell>
        </row>
        <row r="55">
          <cell r="A55" t="str">
            <v>Rwanda</v>
          </cell>
          <cell r="B55">
            <v>20000</v>
          </cell>
          <cell r="C55">
            <v>150690.74909999999</v>
          </cell>
          <cell r="D55">
            <v>254369.5814</v>
          </cell>
          <cell r="E55">
            <v>19905.816299999999</v>
          </cell>
          <cell r="F55">
            <v>142386.4528</v>
          </cell>
          <cell r="G55">
            <v>257646.36439999999</v>
          </cell>
        </row>
        <row r="56">
          <cell r="A56" t="str">
            <v>Sierra Leone</v>
          </cell>
          <cell r="B56">
            <v>2500</v>
          </cell>
          <cell r="C56">
            <v>12351.739600000001</v>
          </cell>
          <cell r="D56">
            <v>28483.576300000001</v>
          </cell>
          <cell r="E56">
            <v>911.69100000000003</v>
          </cell>
          <cell r="F56">
            <v>11157.7166</v>
          </cell>
          <cell r="G56">
            <v>51173.125399999997</v>
          </cell>
        </row>
        <row r="57">
          <cell r="A57" t="str">
            <v>Sri Lanka</v>
          </cell>
          <cell r="B57">
            <v>100</v>
          </cell>
          <cell r="C57">
            <v>416.15089999999998</v>
          </cell>
          <cell r="D57">
            <v>920.50300000000004</v>
          </cell>
          <cell r="E57">
            <v>72.050299999999993</v>
          </cell>
          <cell r="F57">
            <v>214.13890000000001</v>
          </cell>
          <cell r="G57">
            <v>377.5616</v>
          </cell>
        </row>
        <row r="58">
          <cell r="A58" t="str">
            <v>Tanzania</v>
          </cell>
          <cell r="B58">
            <v>69852.933399999994</v>
          </cell>
          <cell r="C58">
            <v>305504.03330000001</v>
          </cell>
          <cell r="D58">
            <v>688000.68680000002</v>
          </cell>
          <cell r="E58">
            <v>105788.26669999999</v>
          </cell>
          <cell r="F58">
            <v>379536.7671</v>
          </cell>
          <cell r="G58">
            <v>841739.03009999997</v>
          </cell>
        </row>
        <row r="59">
          <cell r="A59" t="str">
            <v>Thailand</v>
          </cell>
          <cell r="B59">
            <v>3000.0001000000002</v>
          </cell>
          <cell r="C59">
            <v>12627.3696</v>
          </cell>
          <cell r="D59">
            <v>30639.093499999999</v>
          </cell>
          <cell r="E59">
            <v>1668.0401999999999</v>
          </cell>
          <cell r="F59">
            <v>8325.0840000000007</v>
          </cell>
          <cell r="G59">
            <v>43126.141000000003</v>
          </cell>
        </row>
        <row r="60">
          <cell r="A60" t="str">
            <v>Timor-Leste</v>
          </cell>
          <cell r="B60">
            <v>6000</v>
          </cell>
          <cell r="C60">
            <v>56460.502699999997</v>
          </cell>
          <cell r="D60">
            <v>105325.012</v>
          </cell>
          <cell r="E60">
            <v>11427.570299999999</v>
          </cell>
          <cell r="F60">
            <v>37818.937400000003</v>
          </cell>
          <cell r="G60">
            <v>76060.787100000001</v>
          </cell>
        </row>
        <row r="61">
          <cell r="A61" t="str">
            <v>Togo</v>
          </cell>
          <cell r="B61">
            <v>10000</v>
          </cell>
          <cell r="C61">
            <v>23000</v>
          </cell>
          <cell r="D61">
            <v>123839.9333</v>
          </cell>
          <cell r="E61">
            <v>14313.8833</v>
          </cell>
          <cell r="F61">
            <v>39429</v>
          </cell>
          <cell r="G61">
            <v>97646.3</v>
          </cell>
        </row>
        <row r="62">
          <cell r="A62" t="str">
            <v>Trinidad &amp; Tobago</v>
          </cell>
          <cell r="B62">
            <v>150</v>
          </cell>
          <cell r="C62">
            <v>751.48569999999995</v>
          </cell>
          <cell r="D62">
            <v>1801.7131999999999</v>
          </cell>
          <cell r="E62">
            <v>150.0325</v>
          </cell>
          <cell r="F62">
            <v>777.5634</v>
          </cell>
          <cell r="G62">
            <v>1888.8205</v>
          </cell>
        </row>
        <row r="63">
          <cell r="A63" t="str">
            <v>Uganda</v>
          </cell>
          <cell r="B63">
            <v>290475</v>
          </cell>
          <cell r="C63">
            <v>1274817</v>
          </cell>
          <cell r="D63">
            <v>3296434</v>
          </cell>
          <cell r="E63">
            <v>355449</v>
          </cell>
          <cell r="F63">
            <v>1478212</v>
          </cell>
          <cell r="G63">
            <v>3729266</v>
          </cell>
        </row>
        <row r="64">
          <cell r="A64" t="str">
            <v>Venezuela</v>
          </cell>
          <cell r="B64">
            <v>100</v>
          </cell>
          <cell r="C64">
            <v>469.4984</v>
          </cell>
          <cell r="D64">
            <v>1098.328</v>
          </cell>
          <cell r="E64">
            <v>89.832800000000006</v>
          </cell>
          <cell r="F64">
            <v>3886.9321</v>
          </cell>
          <cell r="G64">
            <v>5865.9629000000004</v>
          </cell>
        </row>
        <row r="65">
          <cell r="A65" t="str">
            <v>Vietnam</v>
          </cell>
          <cell r="B65">
            <v>1549999.9998999999</v>
          </cell>
          <cell r="C65">
            <v>8600000.2484000009</v>
          </cell>
          <cell r="D65">
            <v>24616602.280200001</v>
          </cell>
          <cell r="E65">
            <v>2073318.1318000001</v>
          </cell>
          <cell r="F65">
            <v>8775956.9540999997</v>
          </cell>
          <cell r="G65">
            <v>21803205.981899999</v>
          </cell>
        </row>
        <row r="66">
          <cell r="A66" t="str">
            <v>Yemen</v>
          </cell>
          <cell r="B66">
            <v>5000</v>
          </cell>
          <cell r="C66">
            <v>23636.521000000001</v>
          </cell>
          <cell r="D66">
            <v>59697.847900000001</v>
          </cell>
          <cell r="E66">
            <v>5307.9848000000002</v>
          </cell>
          <cell r="F66">
            <v>25010.9215</v>
          </cell>
          <cell r="G66">
            <v>59814.3001</v>
          </cell>
        </row>
        <row r="67">
          <cell r="A67" t="str">
            <v>Zambia</v>
          </cell>
          <cell r="B67">
            <v>100</v>
          </cell>
          <cell r="C67">
            <v>1179.7128</v>
          </cell>
          <cell r="D67">
            <v>2728.6959000000002</v>
          </cell>
          <cell r="E67">
            <v>1503.2375999999999</v>
          </cell>
          <cell r="F67">
            <v>4978.9328999999998</v>
          </cell>
          <cell r="G67">
            <v>12505.167600000001</v>
          </cell>
        </row>
        <row r="68">
          <cell r="A68" t="str">
            <v>Zimbabwe</v>
          </cell>
          <cell r="B68">
            <v>500</v>
          </cell>
          <cell r="C68">
            <v>3503.3072999999999</v>
          </cell>
          <cell r="D68">
            <v>8112.0243</v>
          </cell>
          <cell r="E68">
            <v>605.76909999999998</v>
          </cell>
          <cell r="F68">
            <v>1951.4549999999999</v>
          </cell>
          <cell r="G68">
            <v>3263.3065000000001</v>
          </cell>
        </row>
      </sheetData>
      <sheetData sheetId="1"/>
      <sheetData sheetId="2">
        <row r="1">
          <cell r="A1" t="str">
            <v>Monthly Trade Statistics</v>
          </cell>
        </row>
      </sheetData>
      <sheetData sheetId="3"/>
      <sheetData sheetId="4">
        <row r="1">
          <cell r="A1" t="str">
            <v>Monthly Trade Statistics</v>
          </cell>
        </row>
      </sheetData>
      <sheetData sheetId="5"/>
      <sheetData sheetId="6">
        <row r="1">
          <cell r="A1" t="str">
            <v>Monthly Trade Statistics</v>
          </cell>
        </row>
      </sheetData>
      <sheetData sheetId="7"/>
      <sheetData sheetId="8">
        <row r="1">
          <cell r="A1" t="str">
            <v>Monthly Trade Statistics</v>
          </cell>
        </row>
      </sheetData>
      <sheetData sheetId="9"/>
      <sheetData sheetId="10">
        <row r="1">
          <cell r="A1" t="str">
            <v>Monthly Trade Statistics</v>
          </cell>
        </row>
      </sheetData>
      <sheetData sheetId="11"/>
      <sheetData sheetId="12">
        <row r="1">
          <cell r="A1" t="str">
            <v>Monthly Trade Statistics</v>
          </cell>
        </row>
      </sheetData>
      <sheetData sheetId="13"/>
      <sheetData sheetId="14">
        <row r="1">
          <cell r="A1" t="str">
            <v>Monthly Trade Statistics</v>
          </cell>
        </row>
      </sheetData>
      <sheetData sheetId="15"/>
      <sheetData sheetId="16">
        <row r="1">
          <cell r="A1" t="str">
            <v>Monthly Trade Statistics</v>
          </cell>
        </row>
      </sheetData>
      <sheetData sheetId="17"/>
      <sheetData sheetId="18">
        <row r="1">
          <cell r="A1" t="str">
            <v>Monthly Trade Statistics</v>
          </cell>
        </row>
      </sheetData>
      <sheetData sheetId="19"/>
      <sheetData sheetId="20">
        <row r="1">
          <cell r="A1" t="str">
            <v>Monthly Trade Statistics</v>
          </cell>
        </row>
      </sheetData>
      <sheetData sheetId="21"/>
      <sheetData sheetId="22">
        <row r="1">
          <cell r="A1" t="str">
            <v>Monthly Trade Statistics</v>
          </cell>
        </row>
      </sheetData>
      <sheetData sheetId="23"/>
      <sheetData sheetId="24">
        <row r="1">
          <cell r="A1" t="str">
            <v>Monthly Trade Statistics</v>
          </cell>
        </row>
      </sheetData>
      <sheetData sheetId="25"/>
      <sheetData sheetId="26">
        <row r="1">
          <cell r="A1" t="str">
            <v>Monthly Trade Statistics</v>
          </cell>
        </row>
      </sheetData>
      <sheetData sheetId="27"/>
    </sheetDataSet>
  </externalBook>
</externalLink>
</file>

<file path=xl/persons/person.xml><?xml version="1.0" encoding="utf-8"?>
<personList xmlns="http://schemas.microsoft.com/office/spreadsheetml/2018/threadedcomments" xmlns:x="http://schemas.openxmlformats.org/spreadsheetml/2006/main">
  <person displayName="Barry Maas" id="{5C16CBC7-7CF8-49D6-9FE7-6E5E2986C581}" userId="S::barry.maas@ETGWorld.com::fbe5cdc7-e02e-429e-beea-ac44a6fea304" providerId="AD"/>
  <person displayName="Barry Maas" id="{55E188C4-2C9F-4FD8-A6C6-B3FB054530C9}" userId="S::barry.maas@etgworld.com::fbe5cdc7-e02e-429e-beea-ac44a6fea30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 dT="2024-11-05T08:41:03.40" personId="{5C16CBC7-7CF8-49D6-9FE7-6E5E2986C581}" id="{085EEC87-A47D-4E49-85F6-3EA10916ED7E}">
    <text>AgriAcies 42m</text>
  </threadedComment>
  <threadedComment ref="K5" dT="2024-12-10T16:49:59.94" personId="{5C16CBC7-7CF8-49D6-9FE7-6E5E2986C581}" id="{C8E04E50-B82E-4805-8695-0887AEC51D5A}">
    <text>TRS 43, VC 34.4, AA 37.7</text>
  </threadedComment>
  <threadedComment ref="L5" dT="2025-02-03T07:56:07.70" personId="{5C16CBC7-7CF8-49D6-9FE7-6E5E2986C581}" id="{258D3A4F-0CAD-4634-A363-3DF46B675132}">
    <text>AgriAcies mentioning 50 potential</text>
  </threadedComment>
  <threadedComment ref="L6" dT="2025-06-10T09:02:15.92" personId="{5C16CBC7-7CF8-49D6-9FE7-6E5E2986C581}" id="{EEA8AE7B-8713-4790-816B-3F38DE4BEA11}">
    <text>14.5/15 is nrs worked</text>
  </threadedComment>
  <threadedComment ref="I20" dT="2024-01-08T08:26:32.82" personId="{5C16CBC7-7CF8-49D6-9FE7-6E5E2986C581}" id="{98D4E9A4-3399-41B4-8544-9AEA29F17E59}">
    <text>CCS keeping 29m crop
Marex 27.2</text>
  </threadedComment>
  <threadedComment ref="I20" dT="2024-04-26T09:25:36.79" personId="{55E188C4-2C9F-4FD8-A6C6-B3FB054530C9}" id="{8B95BCEE-143B-47B3-A231-20C97E3FD1E8}" parentId="{98D4E9A4-3399-41B4-8544-9AEA29F17E59}">
    <text>Comco talking disaster potential of 23.5m</text>
  </threadedComment>
  <threadedComment ref="I20" dT="2024-08-16T07:37:52.63" personId="{5C16CBC7-7CF8-49D6-9FE7-6E5E2986C581}" id="{190D28E1-4A95-4682-98E2-4F762D0D79B5}" parentId="{98D4E9A4-3399-41B4-8544-9AEA29F17E59}">
    <text>Dung using 27.4</text>
  </threadedComment>
  <threadedComment ref="I20" dT="2024-10-25T11:32:10.62" personId="{5C16CBC7-7CF8-49D6-9FE7-6E5E2986C581}" id="{6552ECFE-5199-4E97-BBB5-B4AB7D6EDD54}" parentId="{98D4E9A4-3399-41B4-8544-9AEA29F17E59}">
    <text>CCS 28.6</text>
  </threadedComment>
  <threadedComment ref="J20" dT="2024-05-16T10:54:00.94" personId="{5C16CBC7-7CF8-49D6-9FE7-6E5E2986C581}" id="{19292D68-A9C7-4A51-A524-7A5A1CC115ED}">
    <text>Nestle sub 23/24 26m
Marex 26.42 24/25</text>
  </threadedComment>
  <threadedComment ref="J20" dT="2024-05-23T09:38:42.78" personId="{55E188C4-2C9F-4FD8-A6C6-B3FB054530C9}" id="{354116B5-D777-45EF-96CE-AB52324B8978}" parentId="{19292D68-A9C7-4A51-A524-7A5A1CC115ED}">
    <text>Comco 28.5M (28.5m 23/24)
VolCafe 24M (25.3m 23/24)
Nestle 25M (26m 23/24)</text>
  </threadedComment>
  <threadedComment ref="J20" dT="2024-08-16T07:38:10.18" personId="{5C16CBC7-7CF8-49D6-9FE7-6E5E2986C581}" id="{CC735076-53D4-4571-9A4C-CBB9003053FB}" parentId="{19292D68-A9C7-4A51-A524-7A5A1CC115ED}">
    <text>Dung using 26</text>
  </threadedComment>
  <threadedComment ref="K20" dT="2025-03-25T14:45:12.68" personId="{5C16CBC7-7CF8-49D6-9FE7-6E5E2986C581}" id="{4D7133E8-2222-4AE0-8F10-D9005B44DA75}">
    <text>TRS 29.7
Comco 30.16</text>
  </threadedComment>
  <threadedComment ref="I21" dT="2023-07-07T10:42:32.78" personId="{55E188C4-2C9F-4FD8-A6C6-B3FB054530C9}" id="{DC15BEC5-2870-4471-9B61-37A577767B52}">
    <text xml:space="preserve">SD using 21.7m
Bison using 22.3m
</text>
  </threadedComment>
  <threadedComment ref="J21" dT="2024-05-20T10:08:22.24" personId="{5C16CBC7-7CF8-49D6-9FE7-6E5E2986C581}" id="{1EC0770D-1DD8-4189-B808-0A5D07B7DF9A}">
    <text>Bison 21m bags
CCS 24m bags
TRS 25.8m bags</text>
  </threadedComment>
  <threadedComment ref="J21" dT="2025-01-16T13:22:21.98" personId="{5C16CBC7-7CF8-49D6-9FE7-6E5E2986C581}" id="{F59838A8-9CE4-4935-B101-BA0ECAE099C8}" parentId="{1EC0770D-1DD8-4189-B808-0A5D07B7DF9A}">
    <text>AgriAcies 21m bags</text>
  </threadedComment>
  <threadedComment ref="J21" dT="2025-03-17T11:25:19.44" personId="{5C16CBC7-7CF8-49D6-9FE7-6E5E2986C581}" id="{D89CEF86-0EE3-4C91-8906-1D2AD913C431}" parentId="{1EC0770D-1DD8-4189-B808-0A5D07B7DF9A}">
    <text>CCS lowered 1m to 23</text>
  </threadedComment>
  <threadedComment ref="K21" dT="2025-03-25T14:46:51.92" personId="{5C16CBC7-7CF8-49D6-9FE7-6E5E2986C581}" id="{CD7A0C63-1492-49E5-9E98-45514F5B17B2}">
    <text>TRS 26.4m</text>
  </threadedComment>
  <threadedComment ref="K21" dT="2025-04-17T12:58:11.97" personId="{5C16CBC7-7CF8-49D6-9FE7-6E5E2986C581}" id="{C07D2995-C39E-435A-AF08-080469EFED8D}" parentId="{CD7A0C63-1492-49E5-9E98-45514F5B17B2}">
    <text>AGriAcies 26.1</text>
  </threadedComment>
  <threadedComment ref="L21" dT="2025-02-03T07:56:23.55" personId="{5C16CBC7-7CF8-49D6-9FE7-6E5E2986C581}" id="{1C7C1B47-6375-4EE7-91A3-1E054181BCF4}">
    <text>AgroAcies 25m</text>
  </threadedComment>
  <threadedComment ref="I22" dT="2024-10-25T11:35:12.01" personId="{5C16CBC7-7CF8-49D6-9FE7-6E5E2986C581}" id="{683F85C1-B97F-4FDC-A3DE-1F55FC658225}">
    <text>9.5 CCS</text>
  </threadedComment>
</ThreadedComments>
</file>

<file path=xl/threadedComments/threadedComment2.xml><?xml version="1.0" encoding="utf-8"?>
<ThreadedComments xmlns="http://schemas.microsoft.com/office/spreadsheetml/2018/threadedcomments" xmlns:x="http://schemas.openxmlformats.org/spreadsheetml/2006/main">
  <threadedComment ref="M4" dT="2026-01-30T11:27:26.12" personId="{5C16CBC7-7CF8-49D6-9FE7-6E5E2986C581}" id="{B412DCD0-ED3F-4F1A-9A02-8DC76E1B04EF}">
    <text xml:space="preserve">34 Volcafe
</text>
  </threadedComment>
  <threadedComment ref="N4" dT="2025-08-19T07:43:33.68" personId="{5C16CBC7-7CF8-49D6-9FE7-6E5E2986C581}" id="{2A87B345-6220-4890-8496-5DDEEB506779}">
    <text xml:space="preserve">AgriAcies 51.3
</text>
  </threadedComment>
  <threadedComment ref="L20" dT="2025-03-12T11:10:46.95" personId="{5C16CBC7-7CF8-49D6-9FE7-6E5E2986C581}" id="{F4F8F0C3-BF20-4202-B7ED-C09CB1193BDD}">
    <text>AA using 21, VC using 20.4</text>
  </threadedComment>
  <threadedComment ref="N20" dT="2025-08-19T07:43:50.51" personId="{5C16CBC7-7CF8-49D6-9FE7-6E5E2986C581}" id="{7C087E78-DF20-4A8D-9022-0CFD2A36292E}">
    <text>AgriAcies 26.3</text>
  </threadedComment>
</ThreadedComments>
</file>

<file path=xl/threadedComments/threadedComment3.xml><?xml version="1.0" encoding="utf-8"?>
<ThreadedComments xmlns="http://schemas.microsoft.com/office/spreadsheetml/2018/threadedcomments" xmlns:x="http://schemas.openxmlformats.org/spreadsheetml/2006/main">
  <threadedComment ref="N4" dT="2025-08-19T07:43:33.68" personId="{5C16CBC7-7CF8-49D6-9FE7-6E5E2986C581}" id="{320AEC2B-A894-4620-8354-2FFC8FF31292}">
    <text xml:space="preserve">AgriAcies 51.3
</text>
  </threadedComment>
  <threadedComment ref="L20" dT="2025-03-12T11:10:46.95" personId="{5C16CBC7-7CF8-49D6-9FE7-6E5E2986C581}" id="{5399626E-207F-4CE2-A963-6FF6FAE2B487}">
    <text>AA using 21, VC using 20.4</text>
  </threadedComment>
  <threadedComment ref="N20" dT="2025-08-19T07:43:50.51" personId="{5C16CBC7-7CF8-49D6-9FE7-6E5E2986C581}" id="{80B19390-CE4F-4ADF-9FCC-7F7EF17AECA1}">
    <text>AgriAcies 26.3</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F6776-A32A-4ECE-BD0D-B391CEF2DB31}">
  <sheetPr codeName="Sheet4">
    <pageSetUpPr fitToPage="1"/>
  </sheetPr>
  <dimension ref="A1:AW159"/>
  <sheetViews>
    <sheetView view="pageBreakPreview" topLeftCell="A48" zoomScale="90" zoomScaleNormal="85" zoomScaleSheetLayoutView="90" workbookViewId="0">
      <selection activeCell="C24" sqref="C24"/>
    </sheetView>
  </sheetViews>
  <sheetFormatPr defaultRowHeight="14.4" x14ac:dyDescent="0.55000000000000004"/>
  <cols>
    <col min="1" max="1" width="42.15625" customWidth="1"/>
    <col min="2" max="2" width="7.05078125" customWidth="1"/>
    <col min="3" max="3" width="6.89453125" customWidth="1"/>
    <col min="4" max="6" width="9.15625" customWidth="1"/>
    <col min="11" max="11" width="10.83984375" customWidth="1"/>
    <col min="12" max="12" width="10.68359375" customWidth="1"/>
    <col min="13" max="13" width="10.578125" customWidth="1"/>
    <col min="14" max="14" width="11.41796875" style="1" customWidth="1"/>
    <col min="15" max="17" width="9.15625" style="1"/>
    <col min="18" max="18" width="13.26171875" style="1" customWidth="1"/>
    <col min="19" max="29" width="9.15625" style="1"/>
    <col min="30" max="30" width="19.578125" style="1" bestFit="1" customWidth="1"/>
    <col min="31" max="39" width="9.15625" style="1"/>
    <col min="40" max="40" width="10" style="1" customWidth="1"/>
    <col min="41" max="43" width="10.578125" style="1" bestFit="1" customWidth="1"/>
    <col min="45" max="45" width="10.578125" customWidth="1"/>
  </cols>
  <sheetData>
    <row r="1" spans="1:49" x14ac:dyDescent="0.55000000000000004">
      <c r="A1" s="1" t="s">
        <v>0</v>
      </c>
      <c r="B1" s="122">
        <f t="shared" ref="B1:H1" si="0">B5+B21</f>
        <v>57.300000000000004</v>
      </c>
      <c r="C1" s="122">
        <f t="shared" si="0"/>
        <v>50.599999999999994</v>
      </c>
      <c r="D1" s="122">
        <f t="shared" si="0"/>
        <v>67</v>
      </c>
      <c r="E1" s="122">
        <f t="shared" si="0"/>
        <v>60</v>
      </c>
      <c r="F1" s="122">
        <f t="shared" si="0"/>
        <v>73</v>
      </c>
      <c r="G1" s="122">
        <f t="shared" si="0"/>
        <v>58</v>
      </c>
      <c r="H1" s="122">
        <f t="shared" si="0"/>
        <v>60</v>
      </c>
      <c r="I1" s="122">
        <f>I5+I21</f>
        <v>66</v>
      </c>
      <c r="J1" s="122">
        <f t="shared" ref="J1:M1" si="1">J5+J21</f>
        <v>65</v>
      </c>
      <c r="K1" s="122">
        <f t="shared" si="1"/>
        <v>63</v>
      </c>
      <c r="L1" s="122">
        <f t="shared" si="1"/>
        <v>74.599999999999994</v>
      </c>
      <c r="M1" s="122">
        <f t="shared" si="1"/>
        <v>66</v>
      </c>
    </row>
    <row r="2" spans="1:49" x14ac:dyDescent="0.55000000000000004">
      <c r="A2" s="96" t="s">
        <v>1</v>
      </c>
      <c r="B2" s="155" t="s">
        <v>2</v>
      </c>
      <c r="C2" s="155"/>
      <c r="D2" s="155"/>
      <c r="E2" s="155"/>
      <c r="F2" s="155"/>
      <c r="G2" s="155"/>
      <c r="H2" s="155"/>
      <c r="I2" s="155"/>
      <c r="J2" s="155"/>
      <c r="K2" s="155"/>
      <c r="L2" s="49"/>
      <c r="M2" s="49"/>
      <c r="R2" s="121"/>
    </row>
    <row r="3" spans="1:49" ht="14.7" thickBot="1" x14ac:dyDescent="0.6">
      <c r="A3" s="165" t="s">
        <v>3</v>
      </c>
      <c r="B3" s="165"/>
      <c r="C3" s="165"/>
      <c r="D3" s="165"/>
      <c r="E3" s="165"/>
      <c r="F3" s="165"/>
      <c r="G3" s="165"/>
      <c r="H3" s="165"/>
      <c r="I3" s="165"/>
      <c r="J3" s="165"/>
      <c r="K3" s="165"/>
      <c r="L3" s="165"/>
      <c r="M3" s="166"/>
      <c r="AE3" s="75" t="s">
        <v>4</v>
      </c>
      <c r="AF3" s="32" t="s">
        <v>5</v>
      </c>
      <c r="AG3" s="32" t="s">
        <v>6</v>
      </c>
      <c r="AH3" s="32" t="s">
        <v>7</v>
      </c>
      <c r="AI3" s="32" t="s">
        <v>8</v>
      </c>
      <c r="AJ3" s="32" t="s">
        <v>9</v>
      </c>
      <c r="AK3" s="32" t="s">
        <v>10</v>
      </c>
      <c r="AL3" s="32" t="s">
        <v>11</v>
      </c>
      <c r="AM3" s="32" t="s">
        <v>12</v>
      </c>
      <c r="AN3" s="32" t="s">
        <v>13</v>
      </c>
      <c r="AO3" s="32" t="s">
        <v>14</v>
      </c>
      <c r="AP3" s="32" t="s">
        <v>15</v>
      </c>
      <c r="AQ3" s="32" t="s">
        <v>16</v>
      </c>
      <c r="AR3" s="46" t="s">
        <v>17</v>
      </c>
      <c r="AS3" s="45" t="s">
        <v>18</v>
      </c>
      <c r="AT3" s="46" t="s">
        <v>19</v>
      </c>
      <c r="AU3" s="45" t="s">
        <v>20</v>
      </c>
      <c r="AV3" s="46" t="s">
        <v>21</v>
      </c>
    </row>
    <row r="4" spans="1:49" ht="14.7" thickBot="1" x14ac:dyDescent="0.6">
      <c r="A4" s="78"/>
      <c r="B4" s="128" t="s">
        <v>14</v>
      </c>
      <c r="C4" s="127" t="s">
        <v>15</v>
      </c>
      <c r="D4" s="128" t="s">
        <v>16</v>
      </c>
      <c r="E4" s="127" t="s">
        <v>17</v>
      </c>
      <c r="F4" s="128" t="s">
        <v>18</v>
      </c>
      <c r="G4" s="127" t="s">
        <v>19</v>
      </c>
      <c r="H4" s="128" t="s">
        <v>22</v>
      </c>
      <c r="I4" s="129" t="s">
        <v>23</v>
      </c>
      <c r="J4" s="129" t="s">
        <v>24</v>
      </c>
      <c r="K4" s="129" t="s">
        <v>25</v>
      </c>
      <c r="L4" s="129" t="s">
        <v>26</v>
      </c>
      <c r="M4" s="130" t="s">
        <v>27</v>
      </c>
      <c r="AD4" s="18" t="s">
        <v>3</v>
      </c>
      <c r="AE4" s="21">
        <v>0.46</v>
      </c>
      <c r="AF4" s="21">
        <v>0.35</v>
      </c>
      <c r="AG4" s="21">
        <v>0.39</v>
      </c>
      <c r="AH4" s="21">
        <v>0.26</v>
      </c>
      <c r="AI4" s="21">
        <v>0.30499999999999999</v>
      </c>
      <c r="AJ4" s="21">
        <v>0.31</v>
      </c>
      <c r="AK4" s="21">
        <v>0.39</v>
      </c>
      <c r="AL4" s="21">
        <v>0.38500000000000001</v>
      </c>
      <c r="AM4" s="21">
        <v>0.31</v>
      </c>
      <c r="AN4" s="21">
        <v>0.25</v>
      </c>
      <c r="AO4" s="21">
        <v>0.28000000000000003</v>
      </c>
      <c r="AP4" s="21">
        <v>0.26</v>
      </c>
      <c r="AQ4" s="21">
        <v>0.29499999999999998</v>
      </c>
      <c r="AR4" s="36">
        <v>0.26</v>
      </c>
      <c r="AS4" s="36">
        <v>0.31</v>
      </c>
      <c r="AT4" s="36">
        <v>0.27500000000000002</v>
      </c>
      <c r="AU4" s="36">
        <v>0.31</v>
      </c>
      <c r="AV4" s="36">
        <v>0.39500000000000002</v>
      </c>
      <c r="AW4" s="39">
        <f>AVERAGE(AE4:AV4)</f>
        <v>0.32194444444444442</v>
      </c>
    </row>
    <row r="5" spans="1:49" x14ac:dyDescent="0.55000000000000004">
      <c r="A5" s="78" t="s">
        <v>28</v>
      </c>
      <c r="B5" s="103">
        <v>45.7</v>
      </c>
      <c r="C5" s="69">
        <v>37.299999999999997</v>
      </c>
      <c r="D5" s="69">
        <v>48</v>
      </c>
      <c r="E5" s="69">
        <v>39</v>
      </c>
      <c r="F5" s="69">
        <v>53</v>
      </c>
      <c r="G5" s="69">
        <v>36</v>
      </c>
      <c r="H5" s="69">
        <v>37</v>
      </c>
      <c r="I5" s="73">
        <v>42</v>
      </c>
      <c r="J5" s="73">
        <v>43</v>
      </c>
      <c r="K5" s="73">
        <v>37</v>
      </c>
      <c r="L5" s="73">
        <v>50</v>
      </c>
      <c r="M5" s="99">
        <v>41</v>
      </c>
      <c r="N5" s="31"/>
      <c r="AD5" s="1" t="s">
        <v>29</v>
      </c>
      <c r="AF5" s="72">
        <f t="shared" ref="AF5:AV5" si="2">AF4-AE4</f>
        <v>-0.11000000000000004</v>
      </c>
      <c r="AG5" s="72">
        <f t="shared" si="2"/>
        <v>4.0000000000000036E-2</v>
      </c>
      <c r="AH5" s="72">
        <f t="shared" si="2"/>
        <v>-0.13</v>
      </c>
      <c r="AI5" s="72">
        <f t="shared" si="2"/>
        <v>4.4999999999999984E-2</v>
      </c>
      <c r="AJ5" s="72">
        <f t="shared" si="2"/>
        <v>5.0000000000000044E-3</v>
      </c>
      <c r="AK5" s="72">
        <f t="shared" si="2"/>
        <v>8.0000000000000016E-2</v>
      </c>
      <c r="AL5" s="72">
        <f t="shared" si="2"/>
        <v>-5.0000000000000044E-3</v>
      </c>
      <c r="AM5" s="72">
        <f t="shared" si="2"/>
        <v>-7.5000000000000011E-2</v>
      </c>
      <c r="AN5" s="72">
        <f t="shared" si="2"/>
        <v>-0.06</v>
      </c>
      <c r="AO5" s="72">
        <f t="shared" si="2"/>
        <v>3.0000000000000027E-2</v>
      </c>
      <c r="AP5" s="72">
        <f t="shared" si="2"/>
        <v>-2.0000000000000018E-2</v>
      </c>
      <c r="AQ5" s="72">
        <f t="shared" si="2"/>
        <v>3.4999999999999976E-2</v>
      </c>
      <c r="AR5" s="39">
        <f t="shared" si="2"/>
        <v>-3.4999999999999976E-2</v>
      </c>
      <c r="AS5" s="39">
        <f t="shared" si="2"/>
        <v>4.9999999999999989E-2</v>
      </c>
      <c r="AT5" s="39">
        <f t="shared" si="2"/>
        <v>-3.4999999999999976E-2</v>
      </c>
      <c r="AU5" s="39">
        <f t="shared" si="2"/>
        <v>3.4999999999999976E-2</v>
      </c>
      <c r="AV5" s="39">
        <f t="shared" si="2"/>
        <v>8.500000000000002E-2</v>
      </c>
    </row>
    <row r="6" spans="1:49" x14ac:dyDescent="0.55000000000000004">
      <c r="A6" s="115" t="s">
        <v>30</v>
      </c>
      <c r="B6" s="116">
        <v>14.6</v>
      </c>
      <c r="C6" s="117">
        <v>13.4</v>
      </c>
      <c r="D6" s="117">
        <v>13.9</v>
      </c>
      <c r="E6" s="117">
        <v>13.8</v>
      </c>
      <c r="F6" s="117">
        <v>13.2</v>
      </c>
      <c r="G6" s="117">
        <v>11.7</v>
      </c>
      <c r="H6" s="117">
        <v>10.5</v>
      </c>
      <c r="I6" s="117">
        <v>12</v>
      </c>
      <c r="J6" s="119">
        <v>14.5</v>
      </c>
      <c r="K6" s="119">
        <v>12.5</v>
      </c>
      <c r="L6" s="119">
        <v>13.5</v>
      </c>
      <c r="M6" s="120">
        <v>14</v>
      </c>
      <c r="N6" s="31"/>
      <c r="AD6" s="18" t="s">
        <v>31</v>
      </c>
      <c r="AE6" s="21">
        <v>0.2</v>
      </c>
      <c r="AF6" s="21">
        <v>0.21</v>
      </c>
      <c r="AG6" s="21">
        <v>0.26</v>
      </c>
      <c r="AH6" s="21">
        <v>0.22500000000000001</v>
      </c>
      <c r="AI6" s="21">
        <v>0.255</v>
      </c>
      <c r="AJ6" s="21">
        <v>0.19</v>
      </c>
      <c r="AK6" s="21">
        <v>0.2</v>
      </c>
      <c r="AL6" s="21">
        <v>0.23</v>
      </c>
      <c r="AM6" s="21">
        <v>0.26500000000000001</v>
      </c>
      <c r="AN6" s="21">
        <v>0.245</v>
      </c>
      <c r="AO6" s="21">
        <v>0.245</v>
      </c>
      <c r="AP6" s="21">
        <v>0.2</v>
      </c>
      <c r="AQ6" s="21">
        <v>0.21</v>
      </c>
      <c r="AR6" s="36">
        <v>0.20499999999999999</v>
      </c>
      <c r="AS6" s="36">
        <v>0.21</v>
      </c>
      <c r="AT6" s="36">
        <v>0.17499999999999999</v>
      </c>
      <c r="AU6" s="36">
        <v>0.14499999999999999</v>
      </c>
      <c r="AV6" s="36">
        <v>0.14499999999999999</v>
      </c>
      <c r="AW6" s="39">
        <f>AVERAGE(AE6:AV6)</f>
        <v>0.21194444444444444</v>
      </c>
    </row>
    <row r="7" spans="1:49" x14ac:dyDescent="0.55000000000000004">
      <c r="A7" s="79" t="s">
        <v>32</v>
      </c>
      <c r="B7" s="104">
        <v>7.8</v>
      </c>
      <c r="C7" s="57">
        <v>7.8</v>
      </c>
      <c r="D7" s="57">
        <v>7.4</v>
      </c>
      <c r="E7" s="57">
        <v>6.1</v>
      </c>
      <c r="F7" s="57">
        <v>6.5</v>
      </c>
      <c r="G7" s="57">
        <v>4.9000000000000004</v>
      </c>
      <c r="H7" s="57">
        <v>5.5</v>
      </c>
      <c r="I7" s="57">
        <v>4.9000000000000004</v>
      </c>
      <c r="J7" s="84">
        <v>5.3</v>
      </c>
      <c r="K7" s="84">
        <v>6</v>
      </c>
      <c r="L7" s="84">
        <v>5.6</v>
      </c>
      <c r="M7" s="85">
        <v>5.6</v>
      </c>
      <c r="N7" s="31"/>
      <c r="AD7" s="1" t="s">
        <v>29</v>
      </c>
      <c r="AF7" s="72">
        <f t="shared" ref="AF7:AV7" si="3">AF6-AE6</f>
        <v>9.9999999999999811E-3</v>
      </c>
      <c r="AG7" s="72">
        <f t="shared" si="3"/>
        <v>5.0000000000000017E-2</v>
      </c>
      <c r="AH7" s="72">
        <f t="shared" si="3"/>
        <v>-3.5000000000000003E-2</v>
      </c>
      <c r="AI7" s="72">
        <f t="shared" si="3"/>
        <v>0.03</v>
      </c>
      <c r="AJ7" s="72">
        <f t="shared" si="3"/>
        <v>-6.5000000000000002E-2</v>
      </c>
      <c r="AK7" s="72">
        <f t="shared" si="3"/>
        <v>1.0000000000000009E-2</v>
      </c>
      <c r="AL7" s="72">
        <f t="shared" si="3"/>
        <v>0.03</v>
      </c>
      <c r="AM7" s="72">
        <f t="shared" si="3"/>
        <v>3.5000000000000003E-2</v>
      </c>
      <c r="AN7" s="72">
        <f t="shared" si="3"/>
        <v>-2.0000000000000018E-2</v>
      </c>
      <c r="AO7" s="72">
        <f t="shared" si="3"/>
        <v>0</v>
      </c>
      <c r="AP7" s="72">
        <f t="shared" si="3"/>
        <v>-4.4999999999999984E-2</v>
      </c>
      <c r="AQ7" s="72">
        <f t="shared" si="3"/>
        <v>9.9999999999999811E-3</v>
      </c>
      <c r="AR7" s="39">
        <f t="shared" si="3"/>
        <v>-5.0000000000000044E-3</v>
      </c>
      <c r="AS7" s="39">
        <f t="shared" si="3"/>
        <v>5.0000000000000044E-3</v>
      </c>
      <c r="AT7" s="39">
        <f t="shared" si="3"/>
        <v>-3.5000000000000003E-2</v>
      </c>
      <c r="AU7" s="39">
        <f t="shared" si="3"/>
        <v>-0.03</v>
      </c>
      <c r="AV7" s="39">
        <f t="shared" si="3"/>
        <v>0</v>
      </c>
    </row>
    <row r="8" spans="1:49" x14ac:dyDescent="0.55000000000000004">
      <c r="A8" s="115" t="s">
        <v>33</v>
      </c>
      <c r="B8" s="116">
        <v>12</v>
      </c>
      <c r="C8" s="117">
        <v>12.3</v>
      </c>
      <c r="D8" s="117">
        <v>12.1</v>
      </c>
      <c r="E8" s="117">
        <v>11.6</v>
      </c>
      <c r="F8" s="117">
        <v>12</v>
      </c>
      <c r="G8" s="117">
        <v>11.7</v>
      </c>
      <c r="H8" s="117">
        <v>12.5</v>
      </c>
      <c r="I8" s="117">
        <v>13</v>
      </c>
      <c r="J8" s="119">
        <v>13.5</v>
      </c>
      <c r="K8" s="119">
        <v>13.8</v>
      </c>
      <c r="L8" s="119">
        <v>13.8</v>
      </c>
      <c r="M8" s="120">
        <v>14</v>
      </c>
      <c r="N8" s="31"/>
      <c r="AD8" s="18" t="s">
        <v>34</v>
      </c>
      <c r="AE8" s="72">
        <f t="shared" ref="AE8:AV8" si="4">AE4-AE6</f>
        <v>0.26</v>
      </c>
      <c r="AF8" s="72">
        <f t="shared" si="4"/>
        <v>0.13999999999999999</v>
      </c>
      <c r="AG8" s="72">
        <f t="shared" si="4"/>
        <v>0.13</v>
      </c>
      <c r="AH8" s="72">
        <f t="shared" si="4"/>
        <v>3.5000000000000003E-2</v>
      </c>
      <c r="AI8" s="72">
        <f t="shared" si="4"/>
        <v>4.9999999999999989E-2</v>
      </c>
      <c r="AJ8" s="72">
        <f t="shared" si="4"/>
        <v>0.12</v>
      </c>
      <c r="AK8" s="72">
        <f t="shared" si="4"/>
        <v>0.19</v>
      </c>
      <c r="AL8" s="72">
        <f t="shared" si="4"/>
        <v>0.155</v>
      </c>
      <c r="AM8" s="72">
        <f t="shared" si="4"/>
        <v>4.4999999999999984E-2</v>
      </c>
      <c r="AN8" s="72">
        <f t="shared" si="4"/>
        <v>5.0000000000000044E-3</v>
      </c>
      <c r="AO8" s="72">
        <f t="shared" si="4"/>
        <v>3.5000000000000031E-2</v>
      </c>
      <c r="AP8" s="72">
        <f t="shared" si="4"/>
        <v>0.06</v>
      </c>
      <c r="AQ8" s="72">
        <f t="shared" si="4"/>
        <v>8.4999999999999992E-2</v>
      </c>
      <c r="AR8" s="39">
        <f t="shared" si="4"/>
        <v>5.5000000000000021E-2</v>
      </c>
      <c r="AS8" s="39">
        <f t="shared" si="4"/>
        <v>0.1</v>
      </c>
      <c r="AT8" s="39">
        <f t="shared" si="4"/>
        <v>0.10000000000000003</v>
      </c>
      <c r="AU8" s="39">
        <f t="shared" si="4"/>
        <v>0.16500000000000001</v>
      </c>
      <c r="AV8" s="40">
        <f t="shared" si="4"/>
        <v>0.25</v>
      </c>
      <c r="AW8" s="39">
        <f>AVERAGE(AE8:AV8)</f>
        <v>0.11000000000000001</v>
      </c>
    </row>
    <row r="9" spans="1:49" x14ac:dyDescent="0.55000000000000004">
      <c r="A9" s="79" t="s">
        <v>35</v>
      </c>
      <c r="B9" s="104">
        <v>5.9</v>
      </c>
      <c r="C9" s="57">
        <v>5.8</v>
      </c>
      <c r="D9" s="57">
        <v>6.4</v>
      </c>
      <c r="E9" s="57">
        <v>6.5</v>
      </c>
      <c r="F9" s="57">
        <v>7.1</v>
      </c>
      <c r="G9" s="57">
        <v>7.2</v>
      </c>
      <c r="H9" s="57">
        <v>7.4</v>
      </c>
      <c r="I9" s="57">
        <v>7.5</v>
      </c>
      <c r="J9" s="84">
        <v>7.5</v>
      </c>
      <c r="K9" s="84">
        <v>8</v>
      </c>
      <c r="L9" s="84">
        <v>7.2</v>
      </c>
      <c r="M9" s="85">
        <v>7.2</v>
      </c>
      <c r="N9" s="31"/>
      <c r="AD9" s="18" t="s">
        <v>36</v>
      </c>
      <c r="AE9" s="4"/>
      <c r="AF9" s="74">
        <v>46.47</v>
      </c>
      <c r="AG9" s="74">
        <v>59.34</v>
      </c>
      <c r="AH9" s="74">
        <v>87.33</v>
      </c>
      <c r="AI9" s="74">
        <v>152.30000000000001</v>
      </c>
      <c r="AJ9" s="74">
        <v>73.900000000000006</v>
      </c>
      <c r="AK9" s="74">
        <v>40.6</v>
      </c>
      <c r="AL9" s="74">
        <v>83.6</v>
      </c>
      <c r="AM9" s="74">
        <v>51.48</v>
      </c>
      <c r="AN9" s="74">
        <v>67.7</v>
      </c>
      <c r="AO9" s="74">
        <v>28.2</v>
      </c>
      <c r="AP9" s="74">
        <v>38.4</v>
      </c>
      <c r="AQ9" s="74">
        <v>43.6</v>
      </c>
      <c r="AR9" s="41">
        <v>47.2</v>
      </c>
      <c r="AS9" s="41">
        <v>82.4</v>
      </c>
      <c r="AT9" s="41">
        <v>137.9</v>
      </c>
      <c r="AU9" s="28"/>
      <c r="AV9" s="28"/>
      <c r="AW9" s="41">
        <f>AVERAGE(AF9:AV9)</f>
        <v>69.361333333333349</v>
      </c>
    </row>
    <row r="10" spans="1:49" x14ac:dyDescent="0.55000000000000004">
      <c r="A10" s="115" t="s">
        <v>37</v>
      </c>
      <c r="B10" s="116">
        <v>4.0999999999999996</v>
      </c>
      <c r="C10" s="117">
        <v>4.3</v>
      </c>
      <c r="D10" s="117">
        <v>4.4000000000000004</v>
      </c>
      <c r="E10" s="117">
        <v>3.8</v>
      </c>
      <c r="F10" s="117">
        <v>4</v>
      </c>
      <c r="G10" s="117">
        <v>4.2</v>
      </c>
      <c r="H10" s="117">
        <v>3.6</v>
      </c>
      <c r="I10" s="117">
        <v>4.5</v>
      </c>
      <c r="J10" s="117">
        <v>4</v>
      </c>
      <c r="K10" s="117">
        <v>4</v>
      </c>
      <c r="L10" s="119">
        <v>4</v>
      </c>
      <c r="M10" s="120">
        <v>4</v>
      </c>
      <c r="N10" s="31"/>
      <c r="AD10" s="1" t="s">
        <v>38</v>
      </c>
      <c r="AG10" s="74">
        <f t="shared" ref="AG10:AT10" si="5">AG9-AF9</f>
        <v>12.870000000000005</v>
      </c>
      <c r="AH10" s="74">
        <f t="shared" si="5"/>
        <v>27.989999999999995</v>
      </c>
      <c r="AI10" s="74">
        <f t="shared" si="5"/>
        <v>64.970000000000013</v>
      </c>
      <c r="AJ10" s="74">
        <f t="shared" si="5"/>
        <v>-78.400000000000006</v>
      </c>
      <c r="AK10" s="74">
        <f t="shared" si="5"/>
        <v>-33.300000000000004</v>
      </c>
      <c r="AL10" s="74">
        <f t="shared" si="5"/>
        <v>42.999999999999993</v>
      </c>
      <c r="AM10" s="74">
        <f t="shared" si="5"/>
        <v>-32.119999999999997</v>
      </c>
      <c r="AN10" s="74">
        <f t="shared" si="5"/>
        <v>16.220000000000006</v>
      </c>
      <c r="AO10" s="74">
        <f t="shared" si="5"/>
        <v>-39.5</v>
      </c>
      <c r="AP10" s="74">
        <f t="shared" si="5"/>
        <v>10.199999999999999</v>
      </c>
      <c r="AQ10" s="74">
        <f t="shared" si="5"/>
        <v>5.2000000000000028</v>
      </c>
      <c r="AR10" s="43">
        <f t="shared" si="5"/>
        <v>3.6000000000000014</v>
      </c>
      <c r="AS10" s="43">
        <f t="shared" si="5"/>
        <v>35.200000000000003</v>
      </c>
      <c r="AT10" s="43">
        <f t="shared" si="5"/>
        <v>55.5</v>
      </c>
      <c r="AU10" s="42"/>
      <c r="AV10" s="42"/>
    </row>
    <row r="11" spans="1:49" x14ac:dyDescent="0.55000000000000004">
      <c r="A11" s="79" t="s">
        <v>39</v>
      </c>
      <c r="B11" s="104">
        <v>10.3</v>
      </c>
      <c r="C11" s="57">
        <v>10.9</v>
      </c>
      <c r="D11" s="57">
        <v>10.7</v>
      </c>
      <c r="E11" s="57">
        <v>9.6</v>
      </c>
      <c r="F11" s="57">
        <v>8.6999999999999993</v>
      </c>
      <c r="G11" s="57">
        <v>9.4</v>
      </c>
      <c r="H11" s="57">
        <v>9.4</v>
      </c>
      <c r="I11" s="57">
        <v>9.4</v>
      </c>
      <c r="J11" s="84">
        <v>9.4</v>
      </c>
      <c r="K11" s="84">
        <v>11</v>
      </c>
      <c r="L11" s="84">
        <v>9.4</v>
      </c>
      <c r="M11" s="85">
        <v>9.4</v>
      </c>
      <c r="N11" s="31"/>
      <c r="AD11" s="18" t="s">
        <v>40</v>
      </c>
      <c r="AF11" s="74">
        <v>37</v>
      </c>
      <c r="AG11" s="74">
        <v>45</v>
      </c>
      <c r="AH11" s="74">
        <v>73</v>
      </c>
      <c r="AI11" s="74">
        <v>132</v>
      </c>
      <c r="AJ11" s="74">
        <v>125</v>
      </c>
      <c r="AK11" s="74">
        <v>61</v>
      </c>
      <c r="AL11" s="74">
        <v>59.8</v>
      </c>
      <c r="AM11" s="74">
        <v>79.900000000000006</v>
      </c>
      <c r="AN11" s="74">
        <v>54</v>
      </c>
      <c r="AO11" s="74">
        <v>53.1</v>
      </c>
      <c r="AP11" s="74">
        <v>42.3</v>
      </c>
      <c r="AQ11" s="74">
        <v>35</v>
      </c>
      <c r="AR11" s="41">
        <v>49.8</v>
      </c>
      <c r="AS11" s="41">
        <v>63.1</v>
      </c>
      <c r="AT11" s="41">
        <v>118.8</v>
      </c>
      <c r="AU11" s="41"/>
      <c r="AV11" s="41"/>
      <c r="AW11" s="41">
        <f>AVERAGE(AF11:AV11)</f>
        <v>68.586666666666659</v>
      </c>
    </row>
    <row r="12" spans="1:49" x14ac:dyDescent="0.55000000000000004">
      <c r="A12" s="80" t="s">
        <v>41</v>
      </c>
      <c r="B12" s="105">
        <f t="shared" ref="B12:K12" si="6">SUM(B5:B11)</f>
        <v>100.4</v>
      </c>
      <c r="C12" s="59">
        <f t="shared" si="6"/>
        <v>91.8</v>
      </c>
      <c r="D12" s="59">
        <f t="shared" si="6"/>
        <v>102.9</v>
      </c>
      <c r="E12" s="59">
        <f t="shared" si="6"/>
        <v>90.399999999999991</v>
      </c>
      <c r="F12" s="59">
        <f t="shared" si="6"/>
        <v>104.5</v>
      </c>
      <c r="G12" s="59">
        <f t="shared" si="6"/>
        <v>85.100000000000009</v>
      </c>
      <c r="H12" s="59">
        <f t="shared" si="6"/>
        <v>85.9</v>
      </c>
      <c r="I12" s="59">
        <f t="shared" si="6"/>
        <v>93.300000000000011</v>
      </c>
      <c r="J12" s="59">
        <f t="shared" si="6"/>
        <v>97.2</v>
      </c>
      <c r="K12" s="59">
        <f t="shared" si="6"/>
        <v>92.3</v>
      </c>
      <c r="L12" s="59">
        <f t="shared" ref="L12" si="7">SUM(L5:L11)</f>
        <v>103.5</v>
      </c>
      <c r="M12" s="60">
        <v>98.4</v>
      </c>
      <c r="N12" s="31"/>
      <c r="AD12" s="1" t="s">
        <v>38</v>
      </c>
      <c r="AG12" s="74">
        <f t="shared" ref="AG12:AT12" si="8">AG11-AF11</f>
        <v>8</v>
      </c>
      <c r="AH12" s="74">
        <f t="shared" si="8"/>
        <v>28</v>
      </c>
      <c r="AI12" s="74">
        <f t="shared" si="8"/>
        <v>59</v>
      </c>
      <c r="AJ12" s="74">
        <f t="shared" si="8"/>
        <v>-7</v>
      </c>
      <c r="AK12" s="74">
        <f t="shared" si="8"/>
        <v>-64</v>
      </c>
      <c r="AL12" s="74">
        <f t="shared" si="8"/>
        <v>-1.2000000000000028</v>
      </c>
      <c r="AM12" s="74">
        <f t="shared" si="8"/>
        <v>20.100000000000009</v>
      </c>
      <c r="AN12" s="74">
        <f t="shared" si="8"/>
        <v>-25.900000000000006</v>
      </c>
      <c r="AO12" s="74">
        <f t="shared" si="8"/>
        <v>-0.89999999999999858</v>
      </c>
      <c r="AP12" s="74">
        <f t="shared" si="8"/>
        <v>-10.800000000000004</v>
      </c>
      <c r="AQ12" s="74">
        <f t="shared" si="8"/>
        <v>-7.2999999999999972</v>
      </c>
      <c r="AR12" s="43">
        <f t="shared" si="8"/>
        <v>14.799999999999997</v>
      </c>
      <c r="AS12" s="43">
        <f t="shared" si="8"/>
        <v>13.300000000000004</v>
      </c>
      <c r="AT12" s="43">
        <f t="shared" si="8"/>
        <v>55.699999999999996</v>
      </c>
      <c r="AU12" s="42"/>
      <c r="AV12" s="42"/>
    </row>
    <row r="13" spans="1:49" x14ac:dyDescent="0.55000000000000004">
      <c r="A13" s="80" t="s">
        <v>42</v>
      </c>
      <c r="B13" s="106">
        <v>94.2</v>
      </c>
      <c r="C13" s="131">
        <v>93.5</v>
      </c>
      <c r="D13" s="131">
        <v>97.9</v>
      </c>
      <c r="E13" s="131">
        <v>94.6</v>
      </c>
      <c r="F13" s="131">
        <v>96</v>
      </c>
      <c r="G13" s="131">
        <v>91.4</v>
      </c>
      <c r="H13" s="131">
        <v>89</v>
      </c>
      <c r="I13" s="131">
        <v>92.5</v>
      </c>
      <c r="J13" s="131">
        <v>99</v>
      </c>
      <c r="K13" s="131">
        <v>98</v>
      </c>
      <c r="L13" s="131">
        <v>96</v>
      </c>
      <c r="M13" s="61">
        <v>97</v>
      </c>
      <c r="N13" s="31"/>
      <c r="AD13" s="18" t="s">
        <v>43</v>
      </c>
      <c r="AE13" s="23">
        <f t="shared" ref="AE13:AW13" si="9">AE4/AE6</f>
        <v>2.2999999999999998</v>
      </c>
      <c r="AF13" s="23">
        <f t="shared" si="9"/>
        <v>1.6666666666666665</v>
      </c>
      <c r="AG13" s="23">
        <f t="shared" si="9"/>
        <v>1.5</v>
      </c>
      <c r="AH13" s="23">
        <f t="shared" si="9"/>
        <v>1.1555555555555557</v>
      </c>
      <c r="AI13" s="23">
        <f t="shared" si="9"/>
        <v>1.196078431372549</v>
      </c>
      <c r="AJ13" s="23">
        <f t="shared" si="9"/>
        <v>1.631578947368421</v>
      </c>
      <c r="AK13" s="23">
        <f t="shared" si="9"/>
        <v>1.95</v>
      </c>
      <c r="AL13" s="23">
        <f t="shared" si="9"/>
        <v>1.6739130434782608</v>
      </c>
      <c r="AM13" s="23">
        <f t="shared" si="9"/>
        <v>1.1698113207547169</v>
      </c>
      <c r="AN13" s="23">
        <f t="shared" si="9"/>
        <v>1.0204081632653061</v>
      </c>
      <c r="AO13" s="23">
        <f t="shared" si="9"/>
        <v>1.142857142857143</v>
      </c>
      <c r="AP13" s="23">
        <f t="shared" si="9"/>
        <v>1.3</v>
      </c>
      <c r="AQ13" s="23">
        <f t="shared" si="9"/>
        <v>1.4047619047619047</v>
      </c>
      <c r="AR13" s="29">
        <f t="shared" si="9"/>
        <v>1.2682926829268293</v>
      </c>
      <c r="AS13" s="29">
        <f t="shared" si="9"/>
        <v>1.4761904761904763</v>
      </c>
      <c r="AT13" s="29">
        <f t="shared" si="9"/>
        <v>1.5714285714285716</v>
      </c>
      <c r="AU13" s="29">
        <f t="shared" si="9"/>
        <v>2.1379310344827589</v>
      </c>
      <c r="AV13" s="29">
        <f t="shared" si="9"/>
        <v>2.7241379310344831</v>
      </c>
      <c r="AW13" s="29">
        <f t="shared" si="9"/>
        <v>1.5190039318479684</v>
      </c>
    </row>
    <row r="14" spans="1:49" x14ac:dyDescent="0.55000000000000004">
      <c r="A14" s="79" t="s">
        <v>44</v>
      </c>
      <c r="B14" s="107"/>
      <c r="C14" s="82">
        <f t="shared" ref="C14:M14" si="10">C13/B13-1</f>
        <v>-7.4309978768577478E-3</v>
      </c>
      <c r="D14" s="82">
        <f t="shared" si="10"/>
        <v>4.705882352941182E-2</v>
      </c>
      <c r="E14" s="82">
        <f t="shared" si="10"/>
        <v>-3.3707865168539408E-2</v>
      </c>
      <c r="F14" s="82">
        <f t="shared" si="10"/>
        <v>1.4799154334038223E-2</v>
      </c>
      <c r="G14" s="82">
        <f t="shared" si="10"/>
        <v>-4.7916666666666607E-2</v>
      </c>
      <c r="H14" s="82">
        <f t="shared" si="10"/>
        <v>-2.6258205689277947E-2</v>
      </c>
      <c r="I14" s="82">
        <f>I13/H13-1</f>
        <v>3.9325842696629199E-2</v>
      </c>
      <c r="J14" s="82">
        <f t="shared" si="10"/>
        <v>7.0270270270270219E-2</v>
      </c>
      <c r="K14" s="82">
        <f t="shared" si="10"/>
        <v>-1.0101010101010055E-2</v>
      </c>
      <c r="L14" s="82">
        <f t="shared" si="10"/>
        <v>-2.0408163265306145E-2</v>
      </c>
      <c r="M14" s="83">
        <f t="shared" si="10"/>
        <v>1.0416666666666741E-2</v>
      </c>
      <c r="N14" s="31"/>
      <c r="AD14" s="1" t="s">
        <v>45</v>
      </c>
      <c r="AE14" s="23"/>
      <c r="AF14" s="21">
        <f t="shared" ref="AF14:AV14" si="11">AF5-AF7</f>
        <v>-0.12000000000000002</v>
      </c>
      <c r="AG14" s="21">
        <f t="shared" si="11"/>
        <v>-9.9999999999999811E-3</v>
      </c>
      <c r="AH14" s="21">
        <f t="shared" si="11"/>
        <v>-9.5000000000000001E-2</v>
      </c>
      <c r="AI14" s="21">
        <f t="shared" si="11"/>
        <v>1.4999999999999986E-2</v>
      </c>
      <c r="AJ14" s="21">
        <f t="shared" si="11"/>
        <v>7.0000000000000007E-2</v>
      </c>
      <c r="AK14" s="21">
        <f t="shared" si="11"/>
        <v>7.0000000000000007E-2</v>
      </c>
      <c r="AL14" s="21">
        <f t="shared" si="11"/>
        <v>-3.5000000000000003E-2</v>
      </c>
      <c r="AM14" s="21">
        <f t="shared" si="11"/>
        <v>-0.11000000000000001</v>
      </c>
      <c r="AN14" s="21">
        <f t="shared" si="11"/>
        <v>-3.999999999999998E-2</v>
      </c>
      <c r="AO14" s="21">
        <f t="shared" si="11"/>
        <v>3.0000000000000027E-2</v>
      </c>
      <c r="AP14" s="21">
        <f t="shared" si="11"/>
        <v>2.4999999999999967E-2</v>
      </c>
      <c r="AQ14" s="21">
        <f t="shared" si="11"/>
        <v>2.4999999999999994E-2</v>
      </c>
      <c r="AR14" s="44">
        <f t="shared" si="11"/>
        <v>-2.9999999999999971E-2</v>
      </c>
      <c r="AS14" s="44">
        <f t="shared" si="11"/>
        <v>4.4999999999999984E-2</v>
      </c>
      <c r="AT14" s="44">
        <f t="shared" si="11"/>
        <v>0</v>
      </c>
      <c r="AU14" s="44">
        <f t="shared" si="11"/>
        <v>6.4999999999999974E-2</v>
      </c>
      <c r="AV14" s="44">
        <f t="shared" si="11"/>
        <v>8.500000000000002E-2</v>
      </c>
      <c r="AW14" s="29"/>
    </row>
    <row r="15" spans="1:49" x14ac:dyDescent="0.55000000000000004">
      <c r="A15" s="87" t="s">
        <v>46</v>
      </c>
      <c r="B15" s="108">
        <f>B12-B13</f>
        <v>6.2000000000000028</v>
      </c>
      <c r="C15" s="132">
        <f t="shared" ref="C15:J15" si="12">C12-C13</f>
        <v>-1.7000000000000028</v>
      </c>
      <c r="D15" s="132">
        <f t="shared" si="12"/>
        <v>5</v>
      </c>
      <c r="E15" s="132">
        <f t="shared" si="12"/>
        <v>-4.2000000000000028</v>
      </c>
      <c r="F15" s="132">
        <f t="shared" si="12"/>
        <v>8.5</v>
      </c>
      <c r="G15" s="132">
        <f t="shared" si="12"/>
        <v>-6.2999999999999972</v>
      </c>
      <c r="H15" s="132">
        <f t="shared" si="12"/>
        <v>-3.0999999999999943</v>
      </c>
      <c r="I15" s="132">
        <f t="shared" si="12"/>
        <v>0.80000000000001137</v>
      </c>
      <c r="J15" s="132">
        <f t="shared" si="12"/>
        <v>-1.7999999999999972</v>
      </c>
      <c r="K15" s="132">
        <f t="shared" ref="K15:M15" si="13">K12-K13</f>
        <v>-5.7000000000000028</v>
      </c>
      <c r="L15" s="132">
        <f t="shared" si="13"/>
        <v>7.5</v>
      </c>
      <c r="M15" s="88">
        <f t="shared" si="13"/>
        <v>1.4000000000000057</v>
      </c>
      <c r="N15" s="31"/>
      <c r="AD15" s="18" t="s">
        <v>47</v>
      </c>
      <c r="AE15" s="48"/>
      <c r="AF15" s="48"/>
      <c r="AG15" s="48"/>
      <c r="AH15" s="48"/>
      <c r="AI15" s="48"/>
      <c r="AJ15" s="48"/>
      <c r="AK15" s="48"/>
      <c r="AL15" s="48"/>
      <c r="AM15" s="48"/>
      <c r="AN15" s="48"/>
      <c r="AO15" s="48">
        <v>5.6</v>
      </c>
      <c r="AP15" s="48">
        <v>-1.7</v>
      </c>
      <c r="AQ15" s="48">
        <v>5</v>
      </c>
      <c r="AR15" s="47">
        <v>-4.2</v>
      </c>
      <c r="AS15" s="47">
        <v>8.1999999999999993</v>
      </c>
      <c r="AT15" s="47">
        <v>-4.9000000000000004</v>
      </c>
      <c r="AU15" s="47">
        <v>3.2</v>
      </c>
      <c r="AV15" s="47">
        <v>8.6999999999999993</v>
      </c>
      <c r="AW15" s="29"/>
    </row>
    <row r="16" spans="1:49" x14ac:dyDescent="0.55000000000000004">
      <c r="A16" s="79" t="s">
        <v>48</v>
      </c>
      <c r="B16" s="79">
        <v>26.4</v>
      </c>
      <c r="C16" s="68">
        <f t="shared" ref="C16:M16" si="14">B16+C15</f>
        <v>24.699999999999996</v>
      </c>
      <c r="D16" s="68">
        <f t="shared" si="14"/>
        <v>29.699999999999996</v>
      </c>
      <c r="E16" s="68">
        <f t="shared" si="14"/>
        <v>25.499999999999993</v>
      </c>
      <c r="F16" s="68">
        <f t="shared" si="14"/>
        <v>33.999999999999993</v>
      </c>
      <c r="G16" s="68">
        <f t="shared" si="14"/>
        <v>27.699999999999996</v>
      </c>
      <c r="H16" s="68">
        <f t="shared" si="14"/>
        <v>24.6</v>
      </c>
      <c r="I16" s="68">
        <f t="shared" si="14"/>
        <v>25.400000000000013</v>
      </c>
      <c r="J16" s="68">
        <f t="shared" si="14"/>
        <v>23.600000000000016</v>
      </c>
      <c r="K16" s="68">
        <f t="shared" si="14"/>
        <v>17.900000000000013</v>
      </c>
      <c r="L16" s="68">
        <f t="shared" si="14"/>
        <v>25.400000000000013</v>
      </c>
      <c r="M16" s="62">
        <f t="shared" si="14"/>
        <v>26.800000000000018</v>
      </c>
      <c r="AD16" s="18" t="s">
        <v>49</v>
      </c>
      <c r="AE16" s="23"/>
      <c r="AF16" s="23"/>
      <c r="AG16" s="23"/>
      <c r="AH16" s="23"/>
      <c r="AI16" s="23"/>
      <c r="AJ16" s="23"/>
      <c r="AK16" s="23"/>
      <c r="AL16" s="23"/>
      <c r="AM16" s="23"/>
      <c r="AN16" s="23"/>
      <c r="AO16" s="48">
        <v>-1.9</v>
      </c>
      <c r="AP16" s="48">
        <v>-1.3</v>
      </c>
      <c r="AQ16" s="48">
        <v>1.5</v>
      </c>
      <c r="AR16" s="47">
        <v>0.7</v>
      </c>
      <c r="AS16" s="47">
        <v>3.7</v>
      </c>
      <c r="AT16" s="47">
        <v>-1.5</v>
      </c>
      <c r="AU16" s="47">
        <v>-2.1</v>
      </c>
      <c r="AV16" s="47">
        <v>-0.1</v>
      </c>
      <c r="AW16" s="29"/>
    </row>
    <row r="17" spans="1:49" ht="14.7" thickBot="1" x14ac:dyDescent="0.6">
      <c r="A17" s="81" t="s">
        <v>50</v>
      </c>
      <c r="B17" s="133">
        <f t="shared" ref="B17:J17" si="15">B16/B13</f>
        <v>0.28025477707006369</v>
      </c>
      <c r="C17" s="134">
        <f t="shared" si="15"/>
        <v>0.26417112299465234</v>
      </c>
      <c r="D17" s="134">
        <f t="shared" si="15"/>
        <v>0.3033707865168539</v>
      </c>
      <c r="E17" s="134">
        <f t="shared" si="15"/>
        <v>0.2695560253699788</v>
      </c>
      <c r="F17" s="134">
        <f t="shared" si="15"/>
        <v>0.35416666666666657</v>
      </c>
      <c r="G17" s="134">
        <f t="shared" si="15"/>
        <v>0.30306345733041568</v>
      </c>
      <c r="H17" s="134">
        <f t="shared" si="15"/>
        <v>0.27640449438202247</v>
      </c>
      <c r="I17" s="134">
        <f t="shared" si="15"/>
        <v>0.27459459459459473</v>
      </c>
      <c r="J17" s="134">
        <f t="shared" si="15"/>
        <v>0.23838383838383853</v>
      </c>
      <c r="K17" s="134">
        <f t="shared" ref="K17:M17" si="16">K16/K13</f>
        <v>0.18265306122448993</v>
      </c>
      <c r="L17" s="134">
        <f t="shared" si="16"/>
        <v>0.26458333333333345</v>
      </c>
      <c r="M17" s="135">
        <f t="shared" si="16"/>
        <v>0.27628865979381462</v>
      </c>
      <c r="AD17" s="18"/>
      <c r="AE17" s="23"/>
      <c r="AF17" s="23"/>
      <c r="AG17" s="23"/>
      <c r="AH17" s="23"/>
      <c r="AI17" s="23"/>
      <c r="AJ17" s="23"/>
      <c r="AK17" s="23"/>
      <c r="AL17" s="23"/>
      <c r="AM17" s="23"/>
      <c r="AN17" s="23"/>
      <c r="AO17" s="48"/>
      <c r="AP17" s="48"/>
      <c r="AQ17" s="48"/>
      <c r="AR17" s="47"/>
      <c r="AS17" s="47"/>
      <c r="AT17" s="47"/>
      <c r="AU17" s="47"/>
      <c r="AV17" s="47"/>
      <c r="AW17" s="29"/>
    </row>
    <row r="18" spans="1:49" ht="14.7" thickBot="1" x14ac:dyDescent="0.6">
      <c r="A18" s="167" t="s">
        <v>31</v>
      </c>
      <c r="B18" s="168"/>
      <c r="C18" s="168"/>
      <c r="D18" s="168"/>
      <c r="E18" s="168"/>
      <c r="F18" s="168"/>
      <c r="G18" s="168"/>
      <c r="H18" s="168"/>
      <c r="I18" s="168"/>
      <c r="J18" s="168"/>
      <c r="K18" s="168"/>
      <c r="L18" s="168"/>
      <c r="M18" s="169"/>
    </row>
    <row r="19" spans="1:49" x14ac:dyDescent="0.55000000000000004">
      <c r="A19" s="78"/>
      <c r="B19" s="126" t="s">
        <v>14</v>
      </c>
      <c r="C19" s="127" t="s">
        <v>15</v>
      </c>
      <c r="D19" s="128" t="s">
        <v>16</v>
      </c>
      <c r="E19" s="127" t="s">
        <v>17</v>
      </c>
      <c r="F19" s="128" t="s">
        <v>18</v>
      </c>
      <c r="G19" s="127" t="s">
        <v>19</v>
      </c>
      <c r="H19" s="128" t="s">
        <v>20</v>
      </c>
      <c r="I19" s="129" t="s">
        <v>21</v>
      </c>
      <c r="J19" s="129" t="s">
        <v>24</v>
      </c>
      <c r="K19" s="129" t="s">
        <v>25</v>
      </c>
      <c r="L19" s="129" t="s">
        <v>26</v>
      </c>
      <c r="M19" s="130" t="s">
        <v>27</v>
      </c>
      <c r="AN19" s="1" t="s">
        <v>51</v>
      </c>
    </row>
    <row r="20" spans="1:49" x14ac:dyDescent="0.55000000000000004">
      <c r="A20" s="79" t="s">
        <v>52</v>
      </c>
      <c r="B20" s="104">
        <v>23.1</v>
      </c>
      <c r="C20" s="57">
        <v>29</v>
      </c>
      <c r="D20" s="57">
        <v>27.9</v>
      </c>
      <c r="E20" s="57">
        <v>27.7</v>
      </c>
      <c r="F20" s="57">
        <v>26.5</v>
      </c>
      <c r="G20" s="57">
        <v>29.1</v>
      </c>
      <c r="H20" s="57">
        <v>28.5</v>
      </c>
      <c r="I20" s="57">
        <v>27.5</v>
      </c>
      <c r="J20" s="57">
        <v>27</v>
      </c>
      <c r="K20" s="57">
        <v>30</v>
      </c>
      <c r="L20" s="57">
        <v>29</v>
      </c>
      <c r="M20" s="58">
        <v>29.5</v>
      </c>
      <c r="AN20" s="1" t="s">
        <v>53</v>
      </c>
    </row>
    <row r="21" spans="1:49" x14ac:dyDescent="0.55000000000000004">
      <c r="A21" s="115" t="s">
        <v>28</v>
      </c>
      <c r="B21" s="116">
        <v>11.6</v>
      </c>
      <c r="C21" s="117">
        <v>13.3</v>
      </c>
      <c r="D21" s="117">
        <v>19</v>
      </c>
      <c r="E21" s="117">
        <v>21</v>
      </c>
      <c r="F21" s="117">
        <v>20</v>
      </c>
      <c r="G21" s="117">
        <v>22</v>
      </c>
      <c r="H21" s="117">
        <v>23</v>
      </c>
      <c r="I21" s="117">
        <v>24</v>
      </c>
      <c r="J21" s="117">
        <v>22</v>
      </c>
      <c r="K21" s="117">
        <v>26</v>
      </c>
      <c r="L21" s="117">
        <v>24.6</v>
      </c>
      <c r="M21" s="118">
        <v>25</v>
      </c>
      <c r="N21" s="31"/>
      <c r="AN21" s="1" t="s">
        <v>54</v>
      </c>
    </row>
    <row r="22" spans="1:49" x14ac:dyDescent="0.55000000000000004">
      <c r="A22" s="79" t="s">
        <v>55</v>
      </c>
      <c r="B22" s="104">
        <v>12.1</v>
      </c>
      <c r="C22" s="57">
        <v>9</v>
      </c>
      <c r="D22" s="57">
        <v>9.6</v>
      </c>
      <c r="E22" s="57">
        <v>10.8</v>
      </c>
      <c r="F22" s="57">
        <v>12.1</v>
      </c>
      <c r="G22" s="57">
        <v>12.1</v>
      </c>
      <c r="H22" s="57">
        <v>10.5</v>
      </c>
      <c r="I22" s="57">
        <v>8</v>
      </c>
      <c r="J22" s="57">
        <v>10.8</v>
      </c>
      <c r="K22" s="57">
        <v>10.8</v>
      </c>
      <c r="L22" s="57">
        <v>10.5</v>
      </c>
      <c r="M22" s="58">
        <v>11</v>
      </c>
      <c r="N22" s="31"/>
      <c r="AN22" s="1" t="s">
        <v>56</v>
      </c>
    </row>
    <row r="23" spans="1:49" ht="14.25" customHeight="1" x14ac:dyDescent="0.55000000000000004">
      <c r="A23" s="115" t="s">
        <v>57</v>
      </c>
      <c r="B23" s="116">
        <v>5.2</v>
      </c>
      <c r="C23" s="117">
        <v>5</v>
      </c>
      <c r="D23" s="117">
        <v>4.8</v>
      </c>
      <c r="E23" s="117">
        <v>4.3</v>
      </c>
      <c r="F23" s="117">
        <v>4.9000000000000004</v>
      </c>
      <c r="G23" s="117">
        <v>5.5</v>
      </c>
      <c r="H23" s="117">
        <v>4.9000000000000004</v>
      </c>
      <c r="I23" s="117">
        <v>5.5</v>
      </c>
      <c r="J23" s="117">
        <v>5</v>
      </c>
      <c r="K23" s="117">
        <v>5</v>
      </c>
      <c r="L23" s="117">
        <v>5.5</v>
      </c>
      <c r="M23" s="118">
        <v>5.5</v>
      </c>
    </row>
    <row r="24" spans="1:49" x14ac:dyDescent="0.55000000000000004">
      <c r="A24" s="79" t="s">
        <v>58</v>
      </c>
      <c r="B24" s="104">
        <v>4.0999999999999996</v>
      </c>
      <c r="C24" s="57">
        <v>3.7</v>
      </c>
      <c r="D24" s="57">
        <v>4</v>
      </c>
      <c r="E24" s="57">
        <v>4.9000000000000004</v>
      </c>
      <c r="F24" s="57">
        <v>6.3</v>
      </c>
      <c r="G24" s="57">
        <v>5.5</v>
      </c>
      <c r="H24" s="57">
        <v>5.5</v>
      </c>
      <c r="I24" s="57">
        <v>6.5</v>
      </c>
      <c r="J24" s="57">
        <v>7</v>
      </c>
      <c r="K24" s="57">
        <v>7</v>
      </c>
      <c r="L24" s="57">
        <v>7</v>
      </c>
      <c r="M24" s="58">
        <v>7</v>
      </c>
    </row>
    <row r="25" spans="1:49" x14ac:dyDescent="0.55000000000000004">
      <c r="A25" s="115" t="s">
        <v>59</v>
      </c>
      <c r="B25" s="116">
        <v>1.4</v>
      </c>
      <c r="C25" s="117">
        <v>2.1</v>
      </c>
      <c r="D25" s="117">
        <v>2.1</v>
      </c>
      <c r="E25" s="117">
        <v>1.9</v>
      </c>
      <c r="F25" s="117">
        <v>1.4</v>
      </c>
      <c r="G25" s="117">
        <v>1.5</v>
      </c>
      <c r="H25" s="117">
        <v>0.9</v>
      </c>
      <c r="I25" s="117">
        <v>1.8</v>
      </c>
      <c r="J25" s="117">
        <v>1.5</v>
      </c>
      <c r="K25" s="117">
        <v>1.5</v>
      </c>
      <c r="L25" s="117">
        <v>1.5</v>
      </c>
      <c r="M25" s="118">
        <v>1.5</v>
      </c>
    </row>
    <row r="26" spans="1:49" x14ac:dyDescent="0.55000000000000004">
      <c r="A26" s="79" t="s">
        <v>39</v>
      </c>
      <c r="B26" s="104">
        <v>5.3</v>
      </c>
      <c r="C26" s="57">
        <v>5.0999999999999996</v>
      </c>
      <c r="D26" s="57">
        <v>5.7</v>
      </c>
      <c r="E26" s="57">
        <v>5.0999999999999996</v>
      </c>
      <c r="F26" s="57">
        <v>4.9000000000000004</v>
      </c>
      <c r="G26" s="57">
        <v>4.7</v>
      </c>
      <c r="H26" s="57">
        <v>4.5999999999999996</v>
      </c>
      <c r="I26" s="57">
        <v>4.8</v>
      </c>
      <c r="J26" s="57">
        <v>4.9000000000000004</v>
      </c>
      <c r="K26" s="57">
        <v>5</v>
      </c>
      <c r="L26" s="57">
        <v>5</v>
      </c>
      <c r="M26" s="58">
        <v>5</v>
      </c>
    </row>
    <row r="27" spans="1:49" x14ac:dyDescent="0.55000000000000004">
      <c r="A27" s="80" t="s">
        <v>41</v>
      </c>
      <c r="B27" s="105">
        <f t="shared" ref="B27:L27" si="17">SUM(B20:B26)</f>
        <v>62.800000000000004</v>
      </c>
      <c r="C27" s="59">
        <f t="shared" si="17"/>
        <v>67.2</v>
      </c>
      <c r="D27" s="59">
        <f t="shared" si="17"/>
        <v>73.099999999999994</v>
      </c>
      <c r="E27" s="59">
        <f t="shared" si="17"/>
        <v>75.7</v>
      </c>
      <c r="F27" s="59">
        <f t="shared" si="17"/>
        <v>76.100000000000009</v>
      </c>
      <c r="G27" s="59">
        <f t="shared" si="17"/>
        <v>80.400000000000006</v>
      </c>
      <c r="H27" s="59">
        <f t="shared" si="17"/>
        <v>77.900000000000006</v>
      </c>
      <c r="I27" s="59">
        <f t="shared" si="17"/>
        <v>78.099999999999994</v>
      </c>
      <c r="J27" s="59">
        <f t="shared" si="17"/>
        <v>78.2</v>
      </c>
      <c r="K27" s="131">
        <f t="shared" si="17"/>
        <v>85.3</v>
      </c>
      <c r="L27" s="131">
        <f t="shared" si="17"/>
        <v>83.1</v>
      </c>
      <c r="M27" s="61">
        <v>84.5</v>
      </c>
      <c r="AO27" s="4"/>
      <c r="AP27" s="4"/>
      <c r="AQ27" s="4"/>
      <c r="AT27" s="28"/>
      <c r="AU27" s="28"/>
      <c r="AV27" s="28"/>
    </row>
    <row r="28" spans="1:49" x14ac:dyDescent="0.55000000000000004">
      <c r="A28" s="80" t="s">
        <v>42</v>
      </c>
      <c r="B28" s="106">
        <v>64.599999999999994</v>
      </c>
      <c r="C28" s="131">
        <v>68.599999999999994</v>
      </c>
      <c r="D28" s="131">
        <v>71.599999999999994</v>
      </c>
      <c r="E28" s="131">
        <v>74</v>
      </c>
      <c r="F28" s="131">
        <v>72</v>
      </c>
      <c r="G28" s="131">
        <v>81.3</v>
      </c>
      <c r="H28" s="131">
        <v>83.1</v>
      </c>
      <c r="I28" s="131">
        <v>82</v>
      </c>
      <c r="J28" s="131">
        <v>76</v>
      </c>
      <c r="K28" s="131">
        <v>78</v>
      </c>
      <c r="L28" s="131">
        <v>81</v>
      </c>
      <c r="M28" s="61">
        <v>81</v>
      </c>
      <c r="AO28" s="76"/>
      <c r="AP28" s="21"/>
      <c r="AQ28" s="21"/>
      <c r="AT28" s="50"/>
      <c r="AU28" s="51"/>
      <c r="AV28" s="51"/>
    </row>
    <row r="29" spans="1:49" x14ac:dyDescent="0.55000000000000004">
      <c r="A29" s="79" t="s">
        <v>44</v>
      </c>
      <c r="B29" s="107"/>
      <c r="C29" s="82">
        <f t="shared" ref="C29:L29" si="18">C28/B28-1</f>
        <v>6.1919504643962897E-2</v>
      </c>
      <c r="D29" s="82">
        <f t="shared" si="18"/>
        <v>4.3731778425655898E-2</v>
      </c>
      <c r="E29" s="82">
        <f t="shared" si="18"/>
        <v>3.3519553072625774E-2</v>
      </c>
      <c r="F29" s="82">
        <f t="shared" si="18"/>
        <v>-2.7027027027026973E-2</v>
      </c>
      <c r="G29" s="82">
        <f t="shared" si="18"/>
        <v>0.12916666666666665</v>
      </c>
      <c r="H29" s="82">
        <f t="shared" si="18"/>
        <v>2.2140221402213944E-2</v>
      </c>
      <c r="I29" s="82">
        <f t="shared" si="18"/>
        <v>-1.3237063778579916E-2</v>
      </c>
      <c r="J29" s="82">
        <f t="shared" si="18"/>
        <v>-7.3170731707317027E-2</v>
      </c>
      <c r="K29" s="82">
        <f t="shared" si="18"/>
        <v>2.6315789473684292E-2</v>
      </c>
      <c r="L29" s="82">
        <f t="shared" si="18"/>
        <v>3.8461538461538547E-2</v>
      </c>
      <c r="M29" s="83" t="s">
        <v>60</v>
      </c>
      <c r="AO29" s="77"/>
      <c r="AP29" s="77"/>
      <c r="AQ29" s="77"/>
      <c r="AT29" s="52"/>
      <c r="AU29" s="52"/>
      <c r="AV29" s="52"/>
    </row>
    <row r="30" spans="1:49" x14ac:dyDescent="0.55000000000000004">
      <c r="A30" s="87" t="s">
        <v>46</v>
      </c>
      <c r="B30" s="108">
        <f t="shared" ref="B30:I30" si="19">B27-B28</f>
        <v>-1.7999999999999901</v>
      </c>
      <c r="C30" s="132">
        <f t="shared" si="19"/>
        <v>-1.3999999999999915</v>
      </c>
      <c r="D30" s="132">
        <f t="shared" si="19"/>
        <v>1.5</v>
      </c>
      <c r="E30" s="132">
        <f t="shared" si="19"/>
        <v>1.7000000000000028</v>
      </c>
      <c r="F30" s="132">
        <f t="shared" si="19"/>
        <v>4.1000000000000085</v>
      </c>
      <c r="G30" s="132">
        <f t="shared" si="19"/>
        <v>-0.89999999999999147</v>
      </c>
      <c r="H30" s="132">
        <f t="shared" si="19"/>
        <v>-5.1999999999999886</v>
      </c>
      <c r="I30" s="132">
        <f t="shared" si="19"/>
        <v>-3.9000000000000057</v>
      </c>
      <c r="J30" s="132">
        <f>J27-J28</f>
        <v>2.2000000000000028</v>
      </c>
      <c r="K30" s="132">
        <f>K27-K28</f>
        <v>7.2999999999999972</v>
      </c>
      <c r="L30" s="132">
        <f>L27-L28</f>
        <v>2.0999999999999943</v>
      </c>
      <c r="M30" s="88">
        <f>M27-M28</f>
        <v>3.5</v>
      </c>
      <c r="AO30" s="77"/>
      <c r="AP30" s="77"/>
      <c r="AQ30" s="77"/>
      <c r="AT30" s="52"/>
      <c r="AU30" s="52"/>
      <c r="AV30" s="52"/>
    </row>
    <row r="31" spans="1:49" x14ac:dyDescent="0.55000000000000004">
      <c r="A31" s="79" t="s">
        <v>48</v>
      </c>
      <c r="B31" s="109">
        <v>15.9</v>
      </c>
      <c r="C31" s="68">
        <f t="shared" ref="C31" si="20">B31+C30</f>
        <v>14.500000000000009</v>
      </c>
      <c r="D31" s="68">
        <f t="shared" ref="D31" si="21">C31+D30</f>
        <v>16.000000000000007</v>
      </c>
      <c r="E31" s="68">
        <f t="shared" ref="E31" si="22">D31+E30</f>
        <v>17.70000000000001</v>
      </c>
      <c r="F31" s="68">
        <f t="shared" ref="F31" si="23">E31+F30</f>
        <v>21.800000000000018</v>
      </c>
      <c r="G31" s="68">
        <f t="shared" ref="G31" si="24">F31+G30</f>
        <v>20.900000000000027</v>
      </c>
      <c r="H31" s="68">
        <f t="shared" ref="H31" si="25">G31+H30</f>
        <v>15.700000000000038</v>
      </c>
      <c r="I31" s="68">
        <f t="shared" ref="I31:M31" si="26">H31+I30</f>
        <v>11.800000000000033</v>
      </c>
      <c r="J31" s="68">
        <f t="shared" si="26"/>
        <v>14.000000000000036</v>
      </c>
      <c r="K31" s="68">
        <f t="shared" si="26"/>
        <v>21.300000000000033</v>
      </c>
      <c r="L31" s="68">
        <f t="shared" si="26"/>
        <v>23.400000000000027</v>
      </c>
      <c r="M31" s="62">
        <f t="shared" si="26"/>
        <v>26.900000000000027</v>
      </c>
      <c r="AO31" s="77"/>
      <c r="AP31" s="77"/>
      <c r="AQ31" s="77"/>
      <c r="AT31" s="52"/>
      <c r="AU31" s="52"/>
      <c r="AV31" s="52"/>
    </row>
    <row r="32" spans="1:49" x14ac:dyDescent="0.55000000000000004">
      <c r="A32" s="79" t="s">
        <v>50</v>
      </c>
      <c r="B32" s="110">
        <f t="shared" ref="B32:J32" si="27">B31/B28</f>
        <v>0.24613003095975236</v>
      </c>
      <c r="C32" s="76">
        <f t="shared" si="27"/>
        <v>0.21137026239067069</v>
      </c>
      <c r="D32" s="76">
        <f t="shared" si="27"/>
        <v>0.22346368715083811</v>
      </c>
      <c r="E32" s="76">
        <f t="shared" si="27"/>
        <v>0.23918918918918933</v>
      </c>
      <c r="F32" s="76">
        <f t="shared" si="27"/>
        <v>0.30277777777777803</v>
      </c>
      <c r="G32" s="76">
        <f t="shared" si="27"/>
        <v>0.25707257072570761</v>
      </c>
      <c r="H32" s="76">
        <f t="shared" si="27"/>
        <v>0.18892900120336992</v>
      </c>
      <c r="I32" s="76">
        <f t="shared" si="27"/>
        <v>0.14390243902439065</v>
      </c>
      <c r="J32" s="76">
        <f t="shared" si="27"/>
        <v>0.18421052631578994</v>
      </c>
      <c r="K32" s="76">
        <f t="shared" ref="K32:M32" si="28">K31/K28</f>
        <v>0.27307692307692349</v>
      </c>
      <c r="L32" s="76">
        <f t="shared" si="28"/>
        <v>0.28888888888888919</v>
      </c>
      <c r="M32" s="95">
        <f t="shared" si="28"/>
        <v>0.3320987654320991</v>
      </c>
    </row>
    <row r="33" spans="1:13" ht="14.7" thickBot="1" x14ac:dyDescent="0.6">
      <c r="A33" s="81" t="s">
        <v>61</v>
      </c>
      <c r="B33" s="111">
        <f>B28/B37</f>
        <v>0.40680100755667498</v>
      </c>
      <c r="C33" s="63">
        <f t="shared" ref="C33:I33" si="29">C28/C37</f>
        <v>0.42319555829734729</v>
      </c>
      <c r="D33" s="63">
        <f t="shared" si="29"/>
        <v>0.42241887905604719</v>
      </c>
      <c r="E33" s="63">
        <f t="shared" si="29"/>
        <v>0.43890865954922897</v>
      </c>
      <c r="F33" s="63">
        <f t="shared" si="29"/>
        <v>0.42857142857142855</v>
      </c>
      <c r="G33" s="63">
        <f t="shared" si="29"/>
        <v>0.47075854082223512</v>
      </c>
      <c r="H33" s="63">
        <f t="shared" si="29"/>
        <v>0.48285880302149914</v>
      </c>
      <c r="I33" s="63">
        <f t="shared" si="29"/>
        <v>0.46991404011461319</v>
      </c>
      <c r="J33" s="63">
        <f>J28/J37</f>
        <v>0.43428571428571427</v>
      </c>
      <c r="K33" s="63">
        <f>K28/K37</f>
        <v>0.44318181818181818</v>
      </c>
      <c r="L33" s="63">
        <f>L28/L37</f>
        <v>0.4576271186440678</v>
      </c>
      <c r="M33" s="64">
        <v>0.46408839779005523</v>
      </c>
    </row>
    <row r="34" spans="1:13" x14ac:dyDescent="0.55000000000000004">
      <c r="A34" s="4"/>
      <c r="B34" s="171" t="s">
        <v>62</v>
      </c>
      <c r="C34" s="171"/>
      <c r="D34" s="171"/>
      <c r="E34" s="171"/>
      <c r="F34" s="171"/>
      <c r="G34" s="171"/>
      <c r="H34" s="171"/>
      <c r="I34" s="171"/>
      <c r="J34" s="171"/>
      <c r="K34" s="171"/>
      <c r="L34" s="35"/>
      <c r="M34" s="35"/>
    </row>
    <row r="35" spans="1:13" x14ac:dyDescent="0.55000000000000004">
      <c r="A35" s="4"/>
      <c r="B35" s="90" t="s">
        <v>14</v>
      </c>
      <c r="C35" s="91" t="s">
        <v>15</v>
      </c>
      <c r="D35" s="90" t="s">
        <v>16</v>
      </c>
      <c r="E35" s="91" t="s">
        <v>17</v>
      </c>
      <c r="F35" s="90" t="s">
        <v>18</v>
      </c>
      <c r="G35" s="91" t="s">
        <v>19</v>
      </c>
      <c r="H35" s="90" t="s">
        <v>20</v>
      </c>
      <c r="I35" s="112" t="s">
        <v>21</v>
      </c>
      <c r="J35" s="113" t="s">
        <v>63</v>
      </c>
      <c r="K35" s="112" t="s">
        <v>64</v>
      </c>
      <c r="L35" s="114" t="s">
        <v>65</v>
      </c>
      <c r="M35" s="114" t="s">
        <v>66</v>
      </c>
    </row>
    <row r="36" spans="1:13" x14ac:dyDescent="0.55000000000000004">
      <c r="A36" s="32" t="s">
        <v>67</v>
      </c>
      <c r="B36" s="92">
        <f t="shared" ref="B36:J37" si="30">B12+B27</f>
        <v>163.20000000000002</v>
      </c>
      <c r="C36" s="93">
        <f t="shared" si="30"/>
        <v>159</v>
      </c>
      <c r="D36" s="92">
        <f t="shared" si="30"/>
        <v>176</v>
      </c>
      <c r="E36" s="93">
        <f t="shared" si="30"/>
        <v>166.1</v>
      </c>
      <c r="F36" s="92">
        <f t="shared" si="30"/>
        <v>180.60000000000002</v>
      </c>
      <c r="G36" s="93">
        <f t="shared" si="30"/>
        <v>165.5</v>
      </c>
      <c r="H36" s="92">
        <f t="shared" si="30"/>
        <v>163.80000000000001</v>
      </c>
      <c r="I36" s="93">
        <f t="shared" si="30"/>
        <v>171.4</v>
      </c>
      <c r="J36" s="92">
        <f t="shared" si="30"/>
        <v>175.4</v>
      </c>
      <c r="K36" s="93">
        <f t="shared" ref="K36:L36" si="31">K12+K27</f>
        <v>177.6</v>
      </c>
      <c r="L36" s="97">
        <f t="shared" si="31"/>
        <v>186.6</v>
      </c>
      <c r="M36" s="97">
        <f t="shared" ref="M36" si="32">M12+M27</f>
        <v>182.9</v>
      </c>
    </row>
    <row r="37" spans="1:13" x14ac:dyDescent="0.55000000000000004">
      <c r="A37" s="32" t="s">
        <v>68</v>
      </c>
      <c r="B37" s="92">
        <f t="shared" si="30"/>
        <v>158.80000000000001</v>
      </c>
      <c r="C37" s="93">
        <f t="shared" si="30"/>
        <v>162.1</v>
      </c>
      <c r="D37" s="92">
        <f t="shared" si="30"/>
        <v>169.5</v>
      </c>
      <c r="E37" s="93">
        <f t="shared" si="30"/>
        <v>168.6</v>
      </c>
      <c r="F37" s="92">
        <f t="shared" si="30"/>
        <v>168</v>
      </c>
      <c r="G37" s="93">
        <f t="shared" si="30"/>
        <v>172.7</v>
      </c>
      <c r="H37" s="92">
        <f t="shared" si="30"/>
        <v>172.1</v>
      </c>
      <c r="I37" s="93">
        <f t="shared" si="30"/>
        <v>174.5</v>
      </c>
      <c r="J37" s="92">
        <f t="shared" si="30"/>
        <v>175</v>
      </c>
      <c r="K37" s="93">
        <f t="shared" ref="K37:L37" si="33">K13+K28</f>
        <v>176</v>
      </c>
      <c r="L37" s="97">
        <f t="shared" si="33"/>
        <v>177</v>
      </c>
      <c r="M37" s="97">
        <f t="shared" ref="M37" si="34">M13+M28</f>
        <v>178</v>
      </c>
    </row>
    <row r="38" spans="1:13" x14ac:dyDescent="0.55000000000000004">
      <c r="A38" s="32" t="s">
        <v>69</v>
      </c>
      <c r="B38" s="100">
        <f t="shared" ref="B38:J38" si="35">B36-B37</f>
        <v>4.4000000000000057</v>
      </c>
      <c r="C38" s="101">
        <f t="shared" si="35"/>
        <v>-3.0999999999999943</v>
      </c>
      <c r="D38" s="100">
        <f t="shared" si="35"/>
        <v>6.5</v>
      </c>
      <c r="E38" s="101">
        <f t="shared" si="35"/>
        <v>-2.5</v>
      </c>
      <c r="F38" s="100">
        <f t="shared" si="35"/>
        <v>12.600000000000023</v>
      </c>
      <c r="G38" s="101">
        <f t="shared" si="35"/>
        <v>-7.1999999999999886</v>
      </c>
      <c r="H38" s="100">
        <f t="shared" si="35"/>
        <v>-8.2999999999999829</v>
      </c>
      <c r="I38" s="101">
        <f t="shared" si="35"/>
        <v>-3.0999999999999943</v>
      </c>
      <c r="J38" s="100">
        <f t="shared" si="35"/>
        <v>0.40000000000000568</v>
      </c>
      <c r="K38" s="101">
        <f t="shared" ref="K38:L38" si="36">K36-K37</f>
        <v>1.5999999999999943</v>
      </c>
      <c r="L38" s="102">
        <f t="shared" si="36"/>
        <v>9.5999999999999943</v>
      </c>
      <c r="M38" s="102">
        <f t="shared" ref="M38" si="37">M36-M37</f>
        <v>4.9000000000000057</v>
      </c>
    </row>
    <row r="39" spans="1:13" x14ac:dyDescent="0.55000000000000004">
      <c r="A39" s="4" t="s">
        <v>70</v>
      </c>
      <c r="B39" s="164" t="s">
        <v>71</v>
      </c>
      <c r="C39" s="163"/>
      <c r="D39" s="164" t="s">
        <v>72</v>
      </c>
      <c r="E39" s="163"/>
      <c r="F39" s="164" t="s">
        <v>73</v>
      </c>
      <c r="G39" s="163"/>
      <c r="H39" s="164" t="s">
        <v>74</v>
      </c>
      <c r="I39" s="163"/>
      <c r="J39" s="164" t="s">
        <v>75</v>
      </c>
      <c r="K39" s="163"/>
      <c r="L39" s="172" t="s">
        <v>76</v>
      </c>
      <c r="M39" s="158"/>
    </row>
    <row r="40" spans="1:13" x14ac:dyDescent="0.55000000000000004">
      <c r="A40" s="4" t="s">
        <v>69</v>
      </c>
      <c r="B40" s="162">
        <f>B38+C38</f>
        <v>1.3000000000000114</v>
      </c>
      <c r="C40" s="163"/>
      <c r="D40" s="162">
        <f>D38+E38</f>
        <v>4</v>
      </c>
      <c r="E40" s="163"/>
      <c r="F40" s="162">
        <f>F38+G38</f>
        <v>5.4000000000000341</v>
      </c>
      <c r="G40" s="163"/>
      <c r="H40" s="162">
        <f>H38+I38</f>
        <v>-11.399999999999977</v>
      </c>
      <c r="I40" s="163"/>
      <c r="J40" s="162">
        <f>J38+K38</f>
        <v>2</v>
      </c>
      <c r="K40" s="163"/>
      <c r="L40" s="162">
        <f>L38+M38</f>
        <v>14.5</v>
      </c>
      <c r="M40" s="163"/>
    </row>
    <row r="41" spans="1:13" x14ac:dyDescent="0.55000000000000004">
      <c r="A41" s="4" t="s">
        <v>77</v>
      </c>
      <c r="B41" s="68"/>
      <c r="C41" s="30">
        <f>C37/B37-1</f>
        <v>2.0780856423173732E-2</v>
      </c>
      <c r="D41" s="30">
        <f t="shared" ref="D41:K41" si="38">D37/C37-1</f>
        <v>4.5650832819247311E-2</v>
      </c>
      <c r="E41" s="30">
        <f t="shared" si="38"/>
        <v>-5.3097345132743223E-3</v>
      </c>
      <c r="F41" s="30">
        <f t="shared" si="38"/>
        <v>-3.558718861209953E-3</v>
      </c>
      <c r="G41" s="30">
        <f t="shared" si="38"/>
        <v>2.7976190476190377E-2</v>
      </c>
      <c r="H41" s="30">
        <f t="shared" si="38"/>
        <v>-3.4742327735958201E-3</v>
      </c>
      <c r="I41" s="30">
        <f t="shared" si="38"/>
        <v>1.3945380592678802E-2</v>
      </c>
      <c r="J41" s="30">
        <f t="shared" si="38"/>
        <v>2.8653295128939771E-3</v>
      </c>
      <c r="K41" s="30">
        <f t="shared" si="38"/>
        <v>5.7142857142857828E-3</v>
      </c>
      <c r="L41" s="30">
        <f t="shared" ref="L41" si="39">L37/K37-1</f>
        <v>5.6818181818181213E-3</v>
      </c>
      <c r="M41" s="30">
        <f t="shared" ref="M41" si="40">M37/L37-1</f>
        <v>5.6497175141243527E-3</v>
      </c>
    </row>
    <row r="42" spans="1:13" x14ac:dyDescent="0.55000000000000004">
      <c r="A42" s="4" t="s">
        <v>78</v>
      </c>
      <c r="B42" s="68">
        <f>B16+B31</f>
        <v>42.3</v>
      </c>
      <c r="C42" s="68">
        <f t="shared" ref="C42:K42" si="41">C16+C31</f>
        <v>39.200000000000003</v>
      </c>
      <c r="D42" s="68">
        <f t="shared" si="41"/>
        <v>45.7</v>
      </c>
      <c r="E42" s="68">
        <f t="shared" si="41"/>
        <v>43.2</v>
      </c>
      <c r="F42" s="68">
        <f t="shared" si="41"/>
        <v>55.800000000000011</v>
      </c>
      <c r="G42" s="68">
        <f t="shared" si="41"/>
        <v>48.600000000000023</v>
      </c>
      <c r="H42" s="68">
        <f t="shared" si="41"/>
        <v>40.30000000000004</v>
      </c>
      <c r="I42" s="68">
        <f t="shared" si="41"/>
        <v>37.200000000000045</v>
      </c>
      <c r="J42" s="68">
        <f t="shared" si="41"/>
        <v>37.600000000000051</v>
      </c>
      <c r="K42" s="68">
        <f t="shared" si="41"/>
        <v>39.200000000000045</v>
      </c>
      <c r="L42" s="68">
        <f t="shared" ref="L42:M42" si="42">L16+L31</f>
        <v>48.80000000000004</v>
      </c>
      <c r="M42" s="68">
        <f t="shared" si="42"/>
        <v>53.700000000000045</v>
      </c>
    </row>
    <row r="43" spans="1:13" x14ac:dyDescent="0.55000000000000004">
      <c r="A43" s="4" t="s">
        <v>79</v>
      </c>
      <c r="B43" s="30">
        <f>(B16+B31)/(B13+B28)</f>
        <v>0.26637279596977326</v>
      </c>
      <c r="C43" s="30">
        <f t="shared" ref="C43:H43" si="43">(C16+C31)/(C13+C28)</f>
        <v>0.24182603331276992</v>
      </c>
      <c r="D43" s="30">
        <f t="shared" si="43"/>
        <v>0.26961651917404134</v>
      </c>
      <c r="E43" s="30">
        <f t="shared" si="43"/>
        <v>0.25622775800711745</v>
      </c>
      <c r="F43" s="30">
        <f t="shared" si="43"/>
        <v>0.33214285714285718</v>
      </c>
      <c r="G43" s="30">
        <f t="shared" si="43"/>
        <v>0.28141285466126248</v>
      </c>
      <c r="H43" s="30">
        <f t="shared" si="43"/>
        <v>0.234166182452063</v>
      </c>
      <c r="I43" s="30">
        <f>(I16+I31)/(I13+I28)</f>
        <v>0.21318051575931257</v>
      </c>
      <c r="J43" s="30">
        <f>(J16+J31)/(J13+J28)</f>
        <v>0.21485714285714316</v>
      </c>
      <c r="K43" s="30">
        <f>(K16+K31)/(K13+K28)</f>
        <v>0.222727272727273</v>
      </c>
      <c r="L43" s="30">
        <f t="shared" ref="L43" si="44">(L16+L31)/(L13+L28)</f>
        <v>0.27570621468926576</v>
      </c>
      <c r="M43" s="30">
        <f>(M16+M31)/(M13+M28)</f>
        <v>0.30168539325842725</v>
      </c>
    </row>
    <row r="44" spans="1:13" x14ac:dyDescent="0.55000000000000004">
      <c r="A44" s="1"/>
      <c r="B44" s="1"/>
      <c r="C44" s="1"/>
      <c r="D44" s="1"/>
      <c r="E44" s="1"/>
      <c r="F44" s="1"/>
      <c r="G44" s="1"/>
      <c r="H44" s="1"/>
      <c r="I44" s="1"/>
      <c r="J44" s="1"/>
      <c r="K44" s="1"/>
      <c r="L44" s="1"/>
      <c r="M44" s="1"/>
    </row>
    <row r="45" spans="1:13" x14ac:dyDescent="0.55000000000000004">
      <c r="A45" s="1"/>
      <c r="B45" s="1"/>
      <c r="C45" s="1"/>
      <c r="D45" s="1"/>
      <c r="E45" s="1"/>
      <c r="F45" s="1"/>
      <c r="G45" s="1"/>
      <c r="H45" s="1"/>
      <c r="I45" s="1"/>
      <c r="J45" s="1"/>
      <c r="K45" s="1"/>
      <c r="L45" s="1"/>
      <c r="M45" s="1"/>
    </row>
    <row r="46" spans="1:13" x14ac:dyDescent="0.55000000000000004">
      <c r="A46" s="1"/>
      <c r="B46" s="1"/>
      <c r="C46" s="1"/>
      <c r="D46" s="1"/>
      <c r="E46" s="1"/>
      <c r="F46" s="1"/>
      <c r="G46" s="1"/>
      <c r="H46" s="1"/>
      <c r="I46" s="1"/>
      <c r="J46" s="1"/>
      <c r="K46" s="1"/>
      <c r="L46" s="1"/>
      <c r="M46" s="1"/>
    </row>
    <row r="47" spans="1:13" x14ac:dyDescent="0.55000000000000004">
      <c r="A47" s="1"/>
      <c r="B47" s="1"/>
      <c r="C47" s="1"/>
      <c r="D47" s="1"/>
      <c r="E47" s="1"/>
      <c r="F47" s="1"/>
      <c r="G47" s="1"/>
      <c r="H47" s="1"/>
      <c r="I47" s="1"/>
      <c r="J47" s="1"/>
      <c r="K47" s="1"/>
      <c r="L47" s="1"/>
      <c r="M47" s="1"/>
    </row>
    <row r="48" spans="1:13" x14ac:dyDescent="0.55000000000000004">
      <c r="A48" s="1"/>
      <c r="B48" s="1"/>
      <c r="C48" s="1"/>
      <c r="D48" s="1"/>
      <c r="E48" s="1"/>
      <c r="F48" s="1"/>
      <c r="G48" s="1"/>
      <c r="H48" s="1"/>
      <c r="I48" s="1"/>
      <c r="J48" s="1"/>
      <c r="K48" s="1"/>
      <c r="L48" s="1"/>
      <c r="M48" s="1"/>
    </row>
    <row r="49" spans="1:13" x14ac:dyDescent="0.55000000000000004">
      <c r="A49" s="1"/>
      <c r="B49" s="1"/>
      <c r="C49" s="1"/>
      <c r="D49" s="1"/>
      <c r="E49" s="1"/>
      <c r="F49" s="1"/>
      <c r="G49" s="1"/>
      <c r="H49" s="1"/>
      <c r="I49" s="1"/>
      <c r="J49" s="1"/>
      <c r="K49" s="1"/>
      <c r="L49" s="1"/>
      <c r="M49" s="1"/>
    </row>
    <row r="50" spans="1:13" x14ac:dyDescent="0.55000000000000004">
      <c r="A50" s="1"/>
      <c r="B50" s="1"/>
      <c r="C50" s="1"/>
      <c r="D50" s="1"/>
      <c r="E50" s="1"/>
      <c r="F50" s="1"/>
      <c r="G50" s="1"/>
      <c r="H50" s="1"/>
      <c r="I50" s="1"/>
      <c r="J50" s="1"/>
      <c r="K50" s="1"/>
      <c r="L50" s="1"/>
      <c r="M50" s="1"/>
    </row>
    <row r="51" spans="1:13" x14ac:dyDescent="0.55000000000000004">
      <c r="A51" s="1"/>
      <c r="B51" s="1"/>
      <c r="C51" s="1"/>
      <c r="D51" s="1"/>
      <c r="E51" s="1"/>
      <c r="F51" s="1"/>
      <c r="G51" s="1"/>
      <c r="H51" s="1"/>
      <c r="I51" s="1"/>
      <c r="J51" s="1"/>
      <c r="K51" s="1"/>
      <c r="L51" s="1"/>
      <c r="M51" s="1"/>
    </row>
    <row r="52" spans="1:13" x14ac:dyDescent="0.55000000000000004">
      <c r="A52" s="1"/>
      <c r="B52" s="1"/>
      <c r="C52" s="1"/>
      <c r="D52" s="1"/>
      <c r="E52" s="1"/>
      <c r="F52" s="1"/>
      <c r="G52" s="1"/>
      <c r="H52" s="1"/>
      <c r="I52" s="1"/>
      <c r="J52" s="1"/>
      <c r="K52" s="1"/>
      <c r="L52" s="1"/>
      <c r="M52" s="1"/>
    </row>
    <row r="53" spans="1:13" x14ac:dyDescent="0.55000000000000004">
      <c r="A53" s="1"/>
      <c r="B53" s="1"/>
      <c r="C53" s="1"/>
      <c r="D53" s="1"/>
      <c r="E53" s="1"/>
      <c r="F53" s="1"/>
      <c r="G53" s="1"/>
      <c r="H53" s="1"/>
      <c r="I53" s="1"/>
      <c r="J53" s="1"/>
      <c r="K53" s="1"/>
      <c r="L53" s="1"/>
      <c r="M53" s="1"/>
    </row>
    <row r="54" spans="1:13" x14ac:dyDescent="0.55000000000000004">
      <c r="A54" s="1"/>
      <c r="B54" s="1"/>
      <c r="C54" s="1"/>
      <c r="D54" s="1"/>
      <c r="E54" s="1"/>
      <c r="F54" s="1"/>
      <c r="G54" s="1"/>
      <c r="H54" s="1"/>
      <c r="I54" s="1"/>
      <c r="J54" s="1"/>
      <c r="K54" s="1"/>
      <c r="L54" s="1"/>
      <c r="M54" s="1"/>
    </row>
    <row r="55" spans="1:13" x14ac:dyDescent="0.55000000000000004">
      <c r="A55" s="1"/>
      <c r="B55" s="1"/>
      <c r="C55" s="1"/>
      <c r="D55" s="1"/>
      <c r="E55" s="1"/>
      <c r="F55" s="1"/>
      <c r="G55" s="1"/>
      <c r="H55" s="1"/>
      <c r="I55" s="1"/>
      <c r="J55" s="1"/>
      <c r="K55" s="1"/>
      <c r="L55" s="1"/>
      <c r="M55" s="1"/>
    </row>
    <row r="56" spans="1:13" x14ac:dyDescent="0.55000000000000004">
      <c r="A56" s="1"/>
      <c r="B56" s="1"/>
      <c r="C56" s="1"/>
      <c r="D56" s="1"/>
      <c r="E56" s="1"/>
      <c r="F56" s="1"/>
      <c r="G56" s="1"/>
      <c r="H56" s="1"/>
      <c r="I56" s="1"/>
      <c r="J56" s="1"/>
      <c r="K56" s="1"/>
      <c r="L56" s="1"/>
      <c r="M56" s="1"/>
    </row>
    <row r="57" spans="1:13" x14ac:dyDescent="0.55000000000000004">
      <c r="A57" s="1"/>
      <c r="B57" s="1"/>
      <c r="C57" s="1"/>
      <c r="D57" s="1"/>
      <c r="E57" s="1"/>
      <c r="F57" s="1"/>
      <c r="G57" s="1"/>
      <c r="H57" s="1"/>
      <c r="I57" s="1"/>
      <c r="J57" s="1"/>
      <c r="K57" s="1"/>
      <c r="L57" s="1"/>
      <c r="M57" s="1"/>
    </row>
    <row r="58" spans="1:13" x14ac:dyDescent="0.55000000000000004">
      <c r="A58" s="1"/>
      <c r="B58" s="1"/>
      <c r="C58" s="1"/>
      <c r="D58" s="1"/>
      <c r="E58" s="1"/>
      <c r="F58" s="1"/>
      <c r="G58" s="1"/>
      <c r="H58" s="1"/>
      <c r="I58" s="1"/>
      <c r="J58" s="1"/>
      <c r="K58" s="1"/>
      <c r="L58" s="1"/>
      <c r="M58" s="1"/>
    </row>
    <row r="59" spans="1:13" x14ac:dyDescent="0.55000000000000004">
      <c r="A59" s="1"/>
      <c r="B59" s="1"/>
      <c r="C59" s="1"/>
      <c r="D59" s="1"/>
      <c r="E59" s="1"/>
      <c r="F59" s="1"/>
      <c r="G59" s="1"/>
      <c r="H59" s="1"/>
      <c r="I59" s="1"/>
      <c r="J59" s="1"/>
      <c r="K59" s="1"/>
      <c r="L59" s="1"/>
      <c r="M59" s="1"/>
    </row>
    <row r="60" spans="1:13" x14ac:dyDescent="0.55000000000000004">
      <c r="A60" s="1"/>
      <c r="B60" s="1"/>
      <c r="C60" s="1"/>
      <c r="D60" s="1"/>
      <c r="E60" s="1"/>
      <c r="F60" s="1"/>
      <c r="G60" s="1"/>
      <c r="H60" s="1"/>
      <c r="I60" s="1"/>
      <c r="J60" s="1"/>
      <c r="K60" s="1"/>
      <c r="L60" s="1"/>
      <c r="M60" s="1"/>
    </row>
    <row r="61" spans="1:13" x14ac:dyDescent="0.55000000000000004">
      <c r="A61" s="1"/>
      <c r="B61" s="1"/>
      <c r="C61" s="1"/>
      <c r="D61" s="1"/>
      <c r="E61" s="1"/>
      <c r="F61" s="1"/>
      <c r="G61" s="1"/>
      <c r="H61" s="1"/>
      <c r="I61" s="1"/>
      <c r="J61" s="1"/>
      <c r="K61" s="1"/>
      <c r="L61" s="1"/>
      <c r="M61" s="1"/>
    </row>
    <row r="62" spans="1:13" x14ac:dyDescent="0.55000000000000004">
      <c r="A62" s="1"/>
      <c r="B62" s="1"/>
      <c r="C62" s="1"/>
      <c r="D62" s="1"/>
      <c r="E62" s="1"/>
      <c r="F62" s="1"/>
      <c r="G62" s="1"/>
      <c r="H62" s="1"/>
      <c r="I62" s="1"/>
      <c r="J62" s="1"/>
      <c r="K62" s="1"/>
      <c r="L62" s="1"/>
      <c r="M62" s="1"/>
    </row>
    <row r="63" spans="1:13" x14ac:dyDescent="0.55000000000000004">
      <c r="A63" s="1"/>
      <c r="B63" s="1"/>
      <c r="C63" s="1"/>
      <c r="D63" s="1"/>
      <c r="E63" s="1"/>
      <c r="F63" s="1"/>
      <c r="G63" s="1"/>
      <c r="H63" s="1"/>
      <c r="I63" s="1"/>
      <c r="J63" s="1"/>
      <c r="K63" s="1"/>
      <c r="L63" s="1"/>
      <c r="M63" s="1"/>
    </row>
    <row r="64" spans="1:13" x14ac:dyDescent="0.55000000000000004">
      <c r="A64" s="1"/>
      <c r="B64" s="1"/>
      <c r="C64" s="1"/>
      <c r="D64" s="1"/>
      <c r="E64" s="1"/>
      <c r="F64" s="1"/>
      <c r="G64" s="1"/>
      <c r="H64" s="1"/>
      <c r="I64" s="1"/>
      <c r="J64" s="1"/>
      <c r="K64" s="1"/>
      <c r="L64" s="1"/>
      <c r="M64" s="1"/>
    </row>
    <row r="65" spans="1:13" x14ac:dyDescent="0.55000000000000004">
      <c r="A65" s="1"/>
      <c r="B65" s="1"/>
      <c r="C65" s="1"/>
      <c r="D65" s="1"/>
      <c r="E65" s="1"/>
      <c r="F65" s="1"/>
      <c r="G65" s="1"/>
      <c r="H65" s="1"/>
      <c r="I65" s="1"/>
      <c r="J65" s="1"/>
      <c r="K65" s="1"/>
      <c r="L65" s="1"/>
      <c r="M65" s="1"/>
    </row>
    <row r="66" spans="1:13" x14ac:dyDescent="0.55000000000000004">
      <c r="A66" s="1"/>
      <c r="B66" s="1"/>
      <c r="C66" s="1"/>
      <c r="D66" s="1"/>
      <c r="E66" s="1"/>
      <c r="F66" s="1"/>
      <c r="G66" s="1"/>
      <c r="H66" s="1"/>
      <c r="I66" s="1"/>
      <c r="J66" s="1"/>
      <c r="K66" s="1"/>
      <c r="L66" s="1"/>
      <c r="M66" s="1"/>
    </row>
    <row r="67" spans="1:13" x14ac:dyDescent="0.55000000000000004">
      <c r="A67" s="1"/>
      <c r="B67" s="1"/>
      <c r="C67" s="1"/>
      <c r="D67" s="1"/>
      <c r="E67" s="1"/>
      <c r="F67" s="1"/>
      <c r="G67" s="1"/>
      <c r="H67" s="1"/>
      <c r="I67" s="1"/>
      <c r="J67" s="1"/>
      <c r="K67" s="1"/>
      <c r="L67" s="1"/>
      <c r="M67" s="1"/>
    </row>
    <row r="68" spans="1:13" x14ac:dyDescent="0.55000000000000004">
      <c r="A68" s="1"/>
      <c r="B68" s="1"/>
      <c r="C68" s="1"/>
      <c r="D68" s="1"/>
      <c r="E68" s="1"/>
      <c r="F68" s="1"/>
      <c r="G68" s="1"/>
      <c r="H68" s="1"/>
      <c r="I68" s="1"/>
      <c r="J68" s="1"/>
      <c r="K68" s="1"/>
      <c r="L68" s="1"/>
      <c r="M68" s="1"/>
    </row>
    <row r="69" spans="1:13" x14ac:dyDescent="0.55000000000000004">
      <c r="A69" s="1"/>
      <c r="B69" s="1"/>
      <c r="C69" s="1"/>
      <c r="D69" s="1"/>
      <c r="E69" s="1"/>
      <c r="F69" s="1"/>
      <c r="G69" s="1"/>
      <c r="H69" s="1"/>
      <c r="I69" s="1"/>
      <c r="J69" s="1"/>
      <c r="K69" s="1"/>
      <c r="L69" s="1"/>
      <c r="M69" s="1"/>
    </row>
    <row r="70" spans="1:13" x14ac:dyDescent="0.55000000000000004">
      <c r="A70" s="1"/>
      <c r="B70" s="1"/>
      <c r="C70" s="1"/>
      <c r="D70" s="1"/>
      <c r="E70" s="1"/>
      <c r="F70" s="1"/>
      <c r="G70" s="1"/>
      <c r="H70" s="1"/>
      <c r="I70" s="1"/>
      <c r="J70" s="1"/>
      <c r="K70" s="1"/>
      <c r="L70" s="1"/>
      <c r="M70" s="1"/>
    </row>
    <row r="71" spans="1:13" x14ac:dyDescent="0.55000000000000004">
      <c r="A71" s="1"/>
      <c r="B71" s="1"/>
      <c r="C71" s="1"/>
      <c r="D71" s="1"/>
      <c r="E71" s="1"/>
      <c r="F71" s="1"/>
      <c r="G71" s="1"/>
      <c r="H71" s="1"/>
      <c r="I71" s="1"/>
      <c r="J71" s="1"/>
      <c r="K71" s="1"/>
      <c r="L71" s="1"/>
      <c r="M71" s="1"/>
    </row>
    <row r="72" spans="1:13" x14ac:dyDescent="0.55000000000000004">
      <c r="A72" s="1"/>
      <c r="B72" s="1"/>
      <c r="C72" s="1"/>
      <c r="D72" s="1"/>
      <c r="E72" s="1"/>
      <c r="F72" s="1"/>
      <c r="G72" s="1"/>
      <c r="H72" s="1"/>
      <c r="I72" s="1"/>
      <c r="J72" s="1"/>
      <c r="K72" s="1"/>
      <c r="L72" s="1"/>
      <c r="M72" s="1"/>
    </row>
    <row r="73" spans="1:13" x14ac:dyDescent="0.55000000000000004">
      <c r="A73" s="1"/>
      <c r="B73" s="1"/>
      <c r="C73" s="1"/>
      <c r="D73" s="1"/>
      <c r="E73" s="1"/>
      <c r="F73" s="1"/>
      <c r="G73" s="1"/>
      <c r="H73" s="1"/>
      <c r="I73" s="1"/>
      <c r="J73" s="1"/>
      <c r="K73" s="1"/>
      <c r="L73" s="1"/>
      <c r="M73" s="1"/>
    </row>
    <row r="74" spans="1:13" x14ac:dyDescent="0.55000000000000004">
      <c r="A74" s="1"/>
      <c r="B74" s="1"/>
      <c r="C74" s="1"/>
      <c r="D74" s="1"/>
      <c r="E74" s="1"/>
      <c r="F74" s="1"/>
      <c r="G74" s="1"/>
      <c r="H74" s="1"/>
      <c r="I74" s="1"/>
      <c r="J74" s="1"/>
      <c r="K74" s="1"/>
      <c r="L74" s="1"/>
      <c r="M74" s="1"/>
    </row>
    <row r="75" spans="1:13" x14ac:dyDescent="0.55000000000000004">
      <c r="A75" s="1"/>
      <c r="B75" s="1"/>
      <c r="C75" s="1"/>
      <c r="D75" s="1"/>
      <c r="E75" s="1"/>
      <c r="F75" s="1"/>
      <c r="G75" s="1"/>
      <c r="H75" s="1"/>
      <c r="I75" s="1"/>
      <c r="J75" s="1"/>
      <c r="K75" s="1"/>
      <c r="L75" s="1"/>
      <c r="M75" s="1"/>
    </row>
    <row r="76" spans="1:13" x14ac:dyDescent="0.55000000000000004">
      <c r="A76" s="1"/>
      <c r="B76" s="1"/>
      <c r="C76" s="1"/>
      <c r="D76" s="1"/>
      <c r="E76" s="1"/>
      <c r="F76" s="1"/>
      <c r="G76" s="1"/>
      <c r="H76" s="1"/>
      <c r="I76" s="1"/>
      <c r="J76" s="1"/>
      <c r="K76" s="1"/>
      <c r="L76" s="1"/>
      <c r="M76" s="1"/>
    </row>
    <row r="77" spans="1:13" x14ac:dyDescent="0.55000000000000004">
      <c r="A77" s="1"/>
      <c r="B77" s="1"/>
      <c r="C77" s="1"/>
      <c r="D77" s="1"/>
      <c r="E77" s="1"/>
      <c r="F77" s="1"/>
      <c r="G77" s="1"/>
      <c r="H77" s="1"/>
      <c r="I77" s="1"/>
      <c r="J77" s="1"/>
      <c r="K77" s="1"/>
      <c r="L77" s="1"/>
      <c r="M77" s="1"/>
    </row>
    <row r="78" spans="1:13" x14ac:dyDescent="0.55000000000000004">
      <c r="A78" s="1"/>
      <c r="B78" s="1"/>
      <c r="C78" s="1"/>
      <c r="D78" s="1"/>
      <c r="E78" s="1"/>
      <c r="F78" s="1"/>
      <c r="G78" s="1"/>
      <c r="H78" s="1"/>
      <c r="I78" s="1"/>
      <c r="J78" s="1"/>
      <c r="K78" s="1"/>
      <c r="L78" s="1"/>
      <c r="M78" s="1"/>
    </row>
    <row r="79" spans="1:13" x14ac:dyDescent="0.55000000000000004">
      <c r="A79" s="1"/>
      <c r="B79" s="53" t="s">
        <v>14</v>
      </c>
      <c r="C79" s="54" t="s">
        <v>15</v>
      </c>
      <c r="D79" s="53" t="s">
        <v>16</v>
      </c>
      <c r="E79" s="54" t="s">
        <v>17</v>
      </c>
      <c r="F79" s="53" t="s">
        <v>18</v>
      </c>
      <c r="G79" s="54" t="s">
        <v>19</v>
      </c>
      <c r="H79" s="53" t="s">
        <v>20</v>
      </c>
      <c r="I79" s="54" t="s">
        <v>21</v>
      </c>
      <c r="J79" s="53" t="s">
        <v>63</v>
      </c>
      <c r="K79" s="54" t="s">
        <v>64</v>
      </c>
      <c r="L79" s="53" t="s">
        <v>65</v>
      </c>
      <c r="M79" s="54" t="s">
        <v>66</v>
      </c>
    </row>
    <row r="80" spans="1:13" x14ac:dyDescent="0.55000000000000004">
      <c r="A80" s="1"/>
      <c r="B80" s="157" t="s">
        <v>71</v>
      </c>
      <c r="C80" s="158"/>
      <c r="D80" s="157" t="s">
        <v>72</v>
      </c>
      <c r="E80" s="158"/>
      <c r="F80" s="157" t="s">
        <v>73</v>
      </c>
      <c r="G80" s="158"/>
      <c r="H80" s="157" t="s">
        <v>74</v>
      </c>
      <c r="I80" s="158"/>
      <c r="J80" s="157" t="s">
        <v>75</v>
      </c>
      <c r="K80" s="158"/>
      <c r="L80" s="157" t="s">
        <v>76</v>
      </c>
      <c r="M80" s="158"/>
    </row>
    <row r="81" spans="1:13" x14ac:dyDescent="0.55000000000000004">
      <c r="A81" s="4" t="s">
        <v>3</v>
      </c>
      <c r="B81" s="159">
        <f>B83+C83</f>
        <v>4.5</v>
      </c>
      <c r="C81" s="160"/>
      <c r="D81" s="159">
        <f>D83+E83</f>
        <v>0.79999999999999716</v>
      </c>
      <c r="E81" s="161"/>
      <c r="F81" s="159">
        <f>F83+G83</f>
        <v>2.2000000000000028</v>
      </c>
      <c r="G81" s="161"/>
      <c r="H81" s="159">
        <f>H83+I83</f>
        <v>-2.2999999999999829</v>
      </c>
      <c r="I81" s="161"/>
      <c r="J81" s="159">
        <f>J83+K83</f>
        <v>-7.5</v>
      </c>
      <c r="K81" s="170"/>
      <c r="L81" s="159">
        <f>L83+M83</f>
        <v>8.9000000000000057</v>
      </c>
      <c r="M81" s="170"/>
    </row>
    <row r="82" spans="1:13" x14ac:dyDescent="0.55000000000000004">
      <c r="A82" s="4" t="s">
        <v>31</v>
      </c>
      <c r="B82" s="153">
        <f>B84+C84</f>
        <v>-3.1999999999999815</v>
      </c>
      <c r="C82" s="156"/>
      <c r="D82" s="153">
        <f>D84+E84</f>
        <v>3.2000000000000028</v>
      </c>
      <c r="E82" s="154"/>
      <c r="F82" s="153">
        <f>F84+G84</f>
        <v>3.2000000000000171</v>
      </c>
      <c r="G82" s="154"/>
      <c r="H82" s="153">
        <f>H84+I84</f>
        <v>-9.0999999999999943</v>
      </c>
      <c r="I82" s="154"/>
      <c r="J82" s="153">
        <f>J84+K84</f>
        <v>9.5</v>
      </c>
      <c r="K82" s="154"/>
      <c r="L82" s="153">
        <f>L84+M84</f>
        <v>5.5999999999999943</v>
      </c>
      <c r="M82" s="154"/>
    </row>
    <row r="83" spans="1:13" x14ac:dyDescent="0.55000000000000004">
      <c r="A83" s="4" t="s">
        <v>3</v>
      </c>
      <c r="B83" s="55">
        <f>B15</f>
        <v>6.2000000000000028</v>
      </c>
      <c r="C83" s="55">
        <f t="shared" ref="C83:M83" si="45">C15</f>
        <v>-1.7000000000000028</v>
      </c>
      <c r="D83" s="55">
        <f t="shared" si="45"/>
        <v>5</v>
      </c>
      <c r="E83" s="55">
        <f t="shared" si="45"/>
        <v>-4.2000000000000028</v>
      </c>
      <c r="F83" s="55">
        <f t="shared" si="45"/>
        <v>8.5</v>
      </c>
      <c r="G83" s="55">
        <f t="shared" si="45"/>
        <v>-6.2999999999999972</v>
      </c>
      <c r="H83" s="55">
        <f t="shared" si="45"/>
        <v>-3.0999999999999943</v>
      </c>
      <c r="I83" s="55">
        <f t="shared" si="45"/>
        <v>0.80000000000001137</v>
      </c>
      <c r="J83" s="55">
        <f t="shared" si="45"/>
        <v>-1.7999999999999972</v>
      </c>
      <c r="K83" s="55">
        <f t="shared" si="45"/>
        <v>-5.7000000000000028</v>
      </c>
      <c r="L83" s="55">
        <f t="shared" si="45"/>
        <v>7.5</v>
      </c>
      <c r="M83" s="55">
        <f t="shared" si="45"/>
        <v>1.4000000000000057</v>
      </c>
    </row>
    <row r="84" spans="1:13" x14ac:dyDescent="0.55000000000000004">
      <c r="A84" s="4" t="s">
        <v>31</v>
      </c>
      <c r="B84" s="55">
        <f>B30</f>
        <v>-1.7999999999999901</v>
      </c>
      <c r="C84" s="55">
        <f t="shared" ref="C84:M84" si="46">C30</f>
        <v>-1.3999999999999915</v>
      </c>
      <c r="D84" s="55">
        <f t="shared" si="46"/>
        <v>1.5</v>
      </c>
      <c r="E84" s="55">
        <f t="shared" si="46"/>
        <v>1.7000000000000028</v>
      </c>
      <c r="F84" s="55">
        <f t="shared" si="46"/>
        <v>4.1000000000000085</v>
      </c>
      <c r="G84" s="55">
        <f t="shared" si="46"/>
        <v>-0.89999999999999147</v>
      </c>
      <c r="H84" s="55">
        <f t="shared" si="46"/>
        <v>-5.1999999999999886</v>
      </c>
      <c r="I84" s="55">
        <f t="shared" si="46"/>
        <v>-3.9000000000000057</v>
      </c>
      <c r="J84" s="55">
        <f>J30</f>
        <v>2.2000000000000028</v>
      </c>
      <c r="K84" s="55">
        <f t="shared" si="46"/>
        <v>7.2999999999999972</v>
      </c>
      <c r="L84" s="55">
        <f>L30</f>
        <v>2.0999999999999943</v>
      </c>
      <c r="M84" s="55">
        <f t="shared" si="46"/>
        <v>3.5</v>
      </c>
    </row>
    <row r="85" spans="1:13" x14ac:dyDescent="0.55000000000000004">
      <c r="A85" s="1"/>
      <c r="B85" s="1"/>
      <c r="C85" s="1"/>
      <c r="D85" s="1"/>
      <c r="E85" s="1"/>
      <c r="F85" s="1"/>
      <c r="G85" s="1"/>
      <c r="H85" s="1"/>
      <c r="I85" s="1"/>
      <c r="J85" s="1"/>
      <c r="K85" s="1"/>
      <c r="L85" s="1"/>
      <c r="M85" s="1"/>
    </row>
    <row r="86" spans="1:13" x14ac:dyDescent="0.55000000000000004">
      <c r="A86" s="1"/>
      <c r="B86" s="1"/>
      <c r="C86" s="1"/>
      <c r="D86" s="1"/>
      <c r="E86" s="1"/>
      <c r="F86" s="1"/>
      <c r="G86" s="1"/>
      <c r="H86" s="1"/>
      <c r="I86" s="1"/>
      <c r="J86" s="1"/>
      <c r="K86" s="1"/>
      <c r="L86" s="1"/>
      <c r="M86" s="1"/>
    </row>
    <row r="87" spans="1:13" x14ac:dyDescent="0.55000000000000004">
      <c r="A87" s="1"/>
      <c r="B87" s="1"/>
      <c r="C87" s="1"/>
      <c r="D87" s="1"/>
      <c r="E87" s="1"/>
      <c r="F87" s="1"/>
      <c r="G87" s="1"/>
      <c r="H87" s="1"/>
      <c r="I87" s="1"/>
      <c r="J87" s="1"/>
      <c r="K87" s="1"/>
      <c r="L87" s="1"/>
      <c r="M87" s="1"/>
    </row>
    <row r="88" spans="1:13" x14ac:dyDescent="0.55000000000000004">
      <c r="A88" s="1"/>
      <c r="B88" s="4"/>
      <c r="C88" s="4"/>
      <c r="D88" s="4"/>
      <c r="E88" s="1"/>
      <c r="F88" s="1"/>
      <c r="G88" s="1"/>
      <c r="H88" s="1"/>
      <c r="I88" s="1"/>
      <c r="J88" s="1"/>
      <c r="K88" s="1"/>
      <c r="L88" s="1"/>
      <c r="M88" s="1"/>
    </row>
    <row r="89" spans="1:13" x14ac:dyDescent="0.55000000000000004">
      <c r="A89" s="1"/>
      <c r="B89" s="4"/>
      <c r="C89" s="4"/>
      <c r="D89" s="4"/>
      <c r="E89" s="1"/>
      <c r="F89" s="1"/>
      <c r="G89" s="1"/>
      <c r="H89" s="1"/>
      <c r="I89" s="1"/>
      <c r="J89" s="1"/>
      <c r="K89" s="1"/>
      <c r="L89" s="1"/>
      <c r="M89" s="1"/>
    </row>
    <row r="90" spans="1:13" x14ac:dyDescent="0.55000000000000004">
      <c r="A90" s="1"/>
      <c r="B90" s="4"/>
      <c r="C90" s="4"/>
      <c r="D90" s="4"/>
      <c r="E90" s="1"/>
      <c r="F90" s="1"/>
      <c r="G90" s="1"/>
      <c r="H90" s="1"/>
      <c r="I90" s="1"/>
      <c r="J90" s="1"/>
      <c r="K90" s="1"/>
      <c r="L90" s="1"/>
      <c r="M90" s="1"/>
    </row>
    <row r="91" spans="1:13" x14ac:dyDescent="0.55000000000000004">
      <c r="A91" s="1"/>
      <c r="B91" s="4"/>
      <c r="C91" s="4"/>
      <c r="D91" s="4"/>
      <c r="E91" s="1"/>
      <c r="F91" s="1"/>
      <c r="G91" s="1"/>
      <c r="H91" s="1"/>
      <c r="I91" s="1"/>
      <c r="J91" s="1"/>
      <c r="K91" s="1"/>
      <c r="L91" s="1"/>
      <c r="M91" s="1"/>
    </row>
    <row r="92" spans="1:13" x14ac:dyDescent="0.55000000000000004">
      <c r="A92" s="1"/>
      <c r="B92" s="4"/>
      <c r="C92" s="23"/>
      <c r="D92" s="4"/>
      <c r="E92" s="1"/>
      <c r="F92" s="1"/>
      <c r="G92" s="1"/>
      <c r="H92" s="1"/>
      <c r="I92" s="1"/>
      <c r="J92" s="1"/>
      <c r="K92" s="1"/>
      <c r="L92" s="1"/>
      <c r="M92" s="1"/>
    </row>
    <row r="93" spans="1:13" x14ac:dyDescent="0.55000000000000004">
      <c r="A93" s="1"/>
      <c r="B93" s="1"/>
      <c r="C93" s="4"/>
      <c r="D93" s="4"/>
      <c r="E93" s="1"/>
      <c r="F93" s="1"/>
      <c r="G93" s="1"/>
      <c r="H93" s="1"/>
      <c r="I93" s="1"/>
      <c r="J93" s="1"/>
      <c r="K93" s="1"/>
      <c r="L93" s="1"/>
      <c r="M93" s="1"/>
    </row>
    <row r="94" spans="1:13" x14ac:dyDescent="0.55000000000000004">
      <c r="A94" s="1"/>
      <c r="B94" s="1"/>
      <c r="C94" s="23"/>
      <c r="D94" s="4"/>
      <c r="E94" s="1"/>
      <c r="F94" s="1"/>
      <c r="G94" s="1"/>
      <c r="H94" s="1"/>
      <c r="I94" s="1"/>
      <c r="J94" s="1"/>
      <c r="K94" s="1"/>
      <c r="L94" s="1"/>
      <c r="M94" s="1"/>
    </row>
    <row r="95" spans="1:13" x14ac:dyDescent="0.55000000000000004">
      <c r="A95" s="1"/>
      <c r="B95" s="1"/>
      <c r="C95" s="1"/>
      <c r="D95" s="1"/>
      <c r="E95" s="1"/>
      <c r="F95" s="1"/>
      <c r="G95" s="1"/>
      <c r="H95" s="1"/>
      <c r="I95" s="1"/>
      <c r="J95" s="1"/>
      <c r="K95" s="1"/>
      <c r="L95" s="1"/>
      <c r="M95" s="1"/>
    </row>
    <row r="96" spans="1:13" x14ac:dyDescent="0.55000000000000004">
      <c r="A96" s="1"/>
      <c r="B96" s="1"/>
      <c r="C96" s="1"/>
      <c r="D96" s="1"/>
      <c r="E96" s="1"/>
      <c r="F96" s="1"/>
      <c r="G96" s="1"/>
      <c r="H96" s="1"/>
      <c r="I96" s="1"/>
      <c r="J96" s="1"/>
      <c r="K96" s="1"/>
      <c r="L96" s="1"/>
      <c r="M96" s="1"/>
    </row>
    <row r="97" spans="1:15" x14ac:dyDescent="0.55000000000000004">
      <c r="A97" s="1"/>
      <c r="B97" s="1"/>
      <c r="C97" s="1"/>
      <c r="D97" s="1"/>
      <c r="E97" s="1"/>
      <c r="F97" s="1"/>
      <c r="G97" s="1"/>
      <c r="H97" s="1"/>
      <c r="I97" s="1"/>
      <c r="J97" s="1"/>
      <c r="K97" s="1"/>
      <c r="L97" s="1"/>
      <c r="M97" s="1"/>
    </row>
    <row r="98" spans="1:15" x14ac:dyDescent="0.55000000000000004">
      <c r="A98" s="1"/>
      <c r="B98" s="1"/>
      <c r="C98" s="1"/>
      <c r="D98" s="1"/>
      <c r="E98" s="1"/>
      <c r="F98" s="1"/>
      <c r="G98" s="1"/>
      <c r="H98" s="1"/>
      <c r="I98" s="1"/>
      <c r="J98" s="1"/>
      <c r="K98" s="1"/>
      <c r="L98" s="1"/>
      <c r="M98" s="1"/>
    </row>
    <row r="99" spans="1:15" x14ac:dyDescent="0.55000000000000004">
      <c r="A99" s="1"/>
      <c r="B99" s="1"/>
      <c r="C99" s="1"/>
      <c r="D99" s="1"/>
      <c r="E99" s="1"/>
      <c r="F99" s="1"/>
      <c r="G99" s="1"/>
      <c r="H99" s="1"/>
      <c r="I99" s="1"/>
      <c r="J99" s="1"/>
      <c r="K99" s="1"/>
      <c r="L99" s="1"/>
      <c r="M99" s="1"/>
    </row>
    <row r="100" spans="1:15" x14ac:dyDescent="0.55000000000000004">
      <c r="A100" s="1"/>
      <c r="B100" s="1"/>
      <c r="C100" s="1"/>
      <c r="D100" s="1"/>
      <c r="E100" s="1"/>
      <c r="F100" s="1"/>
      <c r="G100" s="1"/>
      <c r="H100" s="1"/>
      <c r="I100" s="1"/>
      <c r="J100" s="1"/>
      <c r="K100" s="1"/>
      <c r="L100" s="1"/>
      <c r="M100" s="1"/>
    </row>
    <row r="101" spans="1:15" x14ac:dyDescent="0.55000000000000004">
      <c r="A101" s="1"/>
      <c r="B101" s="1"/>
      <c r="C101" s="1"/>
      <c r="D101" s="1"/>
      <c r="E101" s="1"/>
      <c r="F101" s="1"/>
      <c r="G101" s="1"/>
      <c r="H101" s="1"/>
      <c r="I101" s="1"/>
      <c r="J101" s="1"/>
      <c r="K101" s="1"/>
      <c r="L101" s="1"/>
      <c r="M101" s="1"/>
    </row>
    <row r="102" spans="1:15" x14ac:dyDescent="0.55000000000000004">
      <c r="A102" s="1"/>
      <c r="B102" s="1"/>
      <c r="C102" s="1"/>
      <c r="D102" s="1"/>
      <c r="E102" s="1"/>
      <c r="F102" s="1"/>
      <c r="G102" s="1"/>
      <c r="H102" s="1"/>
      <c r="I102" s="1"/>
      <c r="J102" s="1"/>
      <c r="K102" s="1"/>
      <c r="L102" s="1"/>
      <c r="M102" s="1"/>
    </row>
    <row r="103" spans="1:15" x14ac:dyDescent="0.55000000000000004">
      <c r="A103" s="1"/>
      <c r="B103" s="1"/>
      <c r="C103" s="1"/>
      <c r="D103" s="1"/>
      <c r="E103" s="1"/>
      <c r="F103" s="1"/>
      <c r="G103" s="1"/>
      <c r="H103" s="1"/>
      <c r="I103" s="1"/>
      <c r="J103" s="1"/>
      <c r="K103" s="1"/>
      <c r="L103" s="1"/>
      <c r="M103" s="1"/>
    </row>
    <row r="104" spans="1:15" x14ac:dyDescent="0.55000000000000004">
      <c r="A104" s="1"/>
      <c r="B104" s="1"/>
      <c r="C104" s="1"/>
      <c r="D104" s="1"/>
      <c r="E104" s="1"/>
      <c r="F104" s="1"/>
      <c r="G104" s="1"/>
      <c r="H104" s="1"/>
      <c r="I104" s="1"/>
      <c r="J104" s="1"/>
      <c r="K104" s="1"/>
      <c r="L104" s="1"/>
      <c r="M104" s="1"/>
    </row>
    <row r="105" spans="1:15" x14ac:dyDescent="0.55000000000000004">
      <c r="A105" s="1"/>
      <c r="B105" s="1"/>
      <c r="C105" s="1"/>
      <c r="D105" s="1"/>
      <c r="E105" s="1"/>
      <c r="F105" s="1"/>
      <c r="G105" s="1"/>
      <c r="H105" s="1"/>
      <c r="I105" s="1"/>
      <c r="J105" s="1"/>
      <c r="K105" s="1"/>
      <c r="L105" s="1"/>
      <c r="M105" s="1"/>
    </row>
    <row r="106" spans="1:15" x14ac:dyDescent="0.55000000000000004">
      <c r="A106" s="1"/>
      <c r="B106" s="1"/>
      <c r="C106" s="1"/>
      <c r="D106" s="1"/>
      <c r="E106" s="1"/>
      <c r="F106" s="1"/>
      <c r="G106" s="1"/>
      <c r="H106" s="1"/>
      <c r="I106" s="1"/>
      <c r="J106" s="1"/>
      <c r="K106" s="1"/>
      <c r="L106" s="1"/>
      <c r="M106" s="1"/>
    </row>
    <row r="107" spans="1:15" x14ac:dyDescent="0.55000000000000004">
      <c r="A107" s="1"/>
      <c r="B107" s="1"/>
      <c r="C107" s="1"/>
      <c r="D107" s="1"/>
      <c r="E107" s="1"/>
      <c r="F107" s="1"/>
      <c r="G107" s="1"/>
      <c r="H107" s="1"/>
      <c r="I107" s="1"/>
      <c r="J107" s="1"/>
      <c r="K107" s="1"/>
      <c r="L107" s="1"/>
      <c r="M107" s="1"/>
      <c r="O107" s="1" t="s">
        <v>80</v>
      </c>
    </row>
    <row r="108" spans="1:15" x14ac:dyDescent="0.55000000000000004">
      <c r="A108" s="1"/>
      <c r="B108" s="1"/>
      <c r="C108" s="1"/>
      <c r="D108" s="1"/>
      <c r="E108" s="1"/>
      <c r="F108" s="1"/>
      <c r="G108" s="1"/>
      <c r="H108" s="1"/>
      <c r="I108" s="1"/>
      <c r="J108" s="1"/>
      <c r="K108" s="1"/>
      <c r="L108" s="1"/>
      <c r="M108" s="1"/>
      <c r="O108" s="1" t="s">
        <v>81</v>
      </c>
    </row>
    <row r="109" spans="1:15" x14ac:dyDescent="0.55000000000000004">
      <c r="A109" s="1"/>
      <c r="B109" s="1"/>
      <c r="C109" s="1"/>
      <c r="D109" s="1"/>
      <c r="E109" s="1"/>
      <c r="F109" s="1"/>
      <c r="G109" s="1"/>
      <c r="H109" s="1"/>
      <c r="I109" s="1"/>
      <c r="J109" s="1"/>
      <c r="K109" s="1"/>
      <c r="L109" s="1"/>
      <c r="M109" s="1"/>
      <c r="O109" s="1" t="s">
        <v>82</v>
      </c>
    </row>
    <row r="110" spans="1:15" x14ac:dyDescent="0.55000000000000004">
      <c r="A110" s="1"/>
      <c r="B110" s="1"/>
      <c r="C110" s="1"/>
      <c r="D110" s="1"/>
      <c r="E110" s="1"/>
      <c r="F110" s="1"/>
      <c r="G110" s="1"/>
      <c r="H110" s="1"/>
      <c r="I110" s="1"/>
      <c r="J110" s="1"/>
      <c r="K110" s="1"/>
      <c r="L110" s="1"/>
      <c r="M110" s="1"/>
    </row>
    <row r="111" spans="1:15" x14ac:dyDescent="0.55000000000000004">
      <c r="A111" s="1"/>
      <c r="B111" s="1"/>
      <c r="C111" s="1"/>
      <c r="D111" s="1"/>
      <c r="E111" s="1"/>
      <c r="F111" s="1"/>
      <c r="G111" s="1"/>
      <c r="H111" s="1"/>
      <c r="I111" s="1"/>
      <c r="J111" s="1"/>
      <c r="K111" s="1"/>
      <c r="L111" s="1"/>
      <c r="M111" s="1"/>
    </row>
    <row r="112" spans="1:15" x14ac:dyDescent="0.55000000000000004">
      <c r="A112" s="1"/>
      <c r="B112" s="1"/>
      <c r="C112" s="1"/>
      <c r="D112" s="1"/>
      <c r="E112" s="1"/>
      <c r="F112" s="1"/>
      <c r="G112" s="1"/>
      <c r="H112" s="1"/>
      <c r="I112" s="1"/>
      <c r="J112" s="1"/>
      <c r="K112" s="1"/>
      <c r="L112" s="1"/>
      <c r="M112" s="1"/>
    </row>
    <row r="113" spans="1:13" x14ac:dyDescent="0.55000000000000004">
      <c r="A113" s="1"/>
      <c r="B113" s="1"/>
      <c r="C113" s="1"/>
      <c r="D113" s="1"/>
      <c r="E113" s="1"/>
      <c r="F113" s="1"/>
      <c r="G113" s="1"/>
      <c r="H113" s="1"/>
      <c r="I113" s="1"/>
      <c r="J113" s="1"/>
      <c r="K113" s="1"/>
      <c r="L113" s="1"/>
      <c r="M113" s="1"/>
    </row>
    <row r="114" spans="1:13" x14ac:dyDescent="0.55000000000000004">
      <c r="A114" s="1"/>
      <c r="B114" s="1"/>
      <c r="C114" s="1"/>
      <c r="D114" s="1"/>
      <c r="E114" s="1"/>
      <c r="F114" s="1"/>
      <c r="G114" s="1"/>
      <c r="H114" s="1"/>
      <c r="I114" s="1"/>
      <c r="J114" s="1"/>
      <c r="K114" s="1"/>
      <c r="L114" s="1"/>
      <c r="M114" s="1"/>
    </row>
    <row r="115" spans="1:13" x14ac:dyDescent="0.55000000000000004">
      <c r="A115" s="1"/>
      <c r="B115" s="1"/>
      <c r="C115" s="1"/>
      <c r="D115" s="1"/>
      <c r="E115" s="1"/>
      <c r="F115" s="1"/>
      <c r="G115" s="1"/>
      <c r="H115" s="1"/>
      <c r="I115" s="1"/>
      <c r="J115" s="1"/>
      <c r="K115" s="1"/>
      <c r="L115" s="1"/>
      <c r="M115" s="1"/>
    </row>
    <row r="116" spans="1:13" x14ac:dyDescent="0.55000000000000004">
      <c r="A116" s="1"/>
      <c r="B116" s="1"/>
      <c r="C116" s="1"/>
      <c r="D116" s="1"/>
      <c r="E116" s="1"/>
      <c r="F116" s="1"/>
      <c r="G116" s="1"/>
      <c r="H116" s="1"/>
      <c r="I116" s="1"/>
      <c r="J116" s="1"/>
      <c r="K116" s="1"/>
      <c r="L116" s="1"/>
      <c r="M116" s="1"/>
    </row>
    <row r="117" spans="1:13" x14ac:dyDescent="0.55000000000000004">
      <c r="A117" s="1"/>
      <c r="B117" s="1"/>
      <c r="C117" s="1"/>
      <c r="D117" s="1"/>
      <c r="E117" s="1"/>
      <c r="F117" s="1"/>
      <c r="G117" s="1"/>
      <c r="H117" s="1"/>
      <c r="I117" s="1"/>
      <c r="J117" s="1"/>
      <c r="K117" s="1"/>
      <c r="L117" s="1"/>
      <c r="M117" s="1"/>
    </row>
    <row r="118" spans="1:13" x14ac:dyDescent="0.55000000000000004">
      <c r="A118" s="1"/>
      <c r="B118" s="1"/>
      <c r="C118" s="1"/>
      <c r="D118" s="1"/>
      <c r="E118" s="1"/>
      <c r="F118" s="1"/>
      <c r="G118" s="1"/>
      <c r="H118" s="1"/>
      <c r="I118" s="1"/>
      <c r="J118" s="1"/>
      <c r="K118" s="1"/>
      <c r="L118" s="1"/>
      <c r="M118" s="1"/>
    </row>
    <row r="119" spans="1:13" x14ac:dyDescent="0.55000000000000004">
      <c r="A119" s="1"/>
      <c r="B119" s="1"/>
      <c r="C119" s="1"/>
      <c r="D119" s="1"/>
      <c r="E119" s="1"/>
      <c r="F119" s="1"/>
      <c r="G119" s="1"/>
      <c r="H119" s="1"/>
      <c r="I119" s="1"/>
      <c r="J119" s="1"/>
      <c r="K119" s="1"/>
      <c r="L119" s="1"/>
      <c r="M119" s="1"/>
    </row>
    <row r="120" spans="1:13" x14ac:dyDescent="0.55000000000000004">
      <c r="A120" s="1"/>
      <c r="B120" s="1"/>
      <c r="C120" s="1"/>
      <c r="D120" s="1"/>
      <c r="E120" s="1"/>
      <c r="F120" s="1"/>
      <c r="G120" s="1"/>
      <c r="H120" s="1"/>
      <c r="I120" s="1"/>
      <c r="J120" s="1"/>
      <c r="K120" s="1"/>
      <c r="L120" s="1"/>
      <c r="M120" s="1"/>
    </row>
    <row r="121" spans="1:13" x14ac:dyDescent="0.55000000000000004">
      <c r="A121" s="1"/>
      <c r="B121" s="1"/>
      <c r="C121" s="1"/>
      <c r="D121" s="1"/>
      <c r="E121" s="1"/>
      <c r="F121" s="1"/>
      <c r="G121" s="1"/>
      <c r="H121" s="1"/>
      <c r="I121" s="1"/>
      <c r="J121" s="1"/>
      <c r="K121" s="1"/>
      <c r="L121" s="1"/>
      <c r="M121" s="1"/>
    </row>
    <row r="122" spans="1:13" x14ac:dyDescent="0.55000000000000004">
      <c r="A122" s="1"/>
      <c r="B122" s="1"/>
      <c r="C122" s="1"/>
      <c r="D122" s="1"/>
      <c r="E122" s="1"/>
      <c r="F122" s="1"/>
      <c r="G122" s="1"/>
      <c r="H122" s="1"/>
      <c r="I122" s="1"/>
      <c r="J122" s="1"/>
      <c r="K122" s="1"/>
      <c r="L122" s="1"/>
      <c r="M122" s="1"/>
    </row>
    <row r="123" spans="1:13" x14ac:dyDescent="0.55000000000000004">
      <c r="A123" s="1"/>
      <c r="B123" s="1"/>
      <c r="C123" s="1"/>
      <c r="D123" s="1"/>
      <c r="E123" s="1"/>
      <c r="F123" s="1"/>
      <c r="G123" s="1"/>
      <c r="H123" s="1"/>
      <c r="I123" s="1"/>
      <c r="J123" s="1"/>
      <c r="K123" s="1"/>
      <c r="L123" s="1"/>
      <c r="M123" s="1"/>
    </row>
    <row r="124" spans="1:13" x14ac:dyDescent="0.55000000000000004">
      <c r="A124" s="1"/>
      <c r="B124" s="1"/>
      <c r="C124" s="1"/>
      <c r="D124" s="1"/>
      <c r="E124" s="1"/>
      <c r="F124" s="1"/>
      <c r="G124" s="1"/>
      <c r="H124" s="1"/>
      <c r="I124" s="1"/>
      <c r="J124" s="1"/>
      <c r="K124" s="1"/>
      <c r="L124" s="1"/>
      <c r="M124" s="1"/>
    </row>
    <row r="125" spans="1:13" x14ac:dyDescent="0.55000000000000004">
      <c r="A125" s="1"/>
      <c r="B125" s="1"/>
      <c r="C125" s="1"/>
      <c r="D125" s="1"/>
      <c r="E125" s="1"/>
      <c r="F125" s="1"/>
      <c r="G125" s="1"/>
      <c r="H125" s="1"/>
      <c r="I125" s="1"/>
      <c r="J125" s="1"/>
      <c r="K125" s="1"/>
      <c r="L125" s="1"/>
      <c r="M125" s="1"/>
    </row>
    <row r="126" spans="1:13" x14ac:dyDescent="0.55000000000000004">
      <c r="A126" s="1"/>
      <c r="B126" s="1"/>
      <c r="C126" s="1"/>
      <c r="D126" s="1"/>
      <c r="E126" s="1"/>
      <c r="F126" s="1"/>
      <c r="G126" s="1"/>
      <c r="H126" s="1"/>
      <c r="I126" s="1"/>
      <c r="J126" s="1"/>
      <c r="K126" s="1"/>
      <c r="L126" s="1"/>
      <c r="M126" s="1"/>
    </row>
    <row r="127" spans="1:13" x14ac:dyDescent="0.55000000000000004">
      <c r="A127" s="1"/>
      <c r="B127" s="1"/>
      <c r="C127" s="1"/>
      <c r="D127" s="1"/>
      <c r="E127" s="1"/>
      <c r="F127" s="1"/>
      <c r="G127" s="1"/>
      <c r="H127" s="1"/>
      <c r="I127" s="1"/>
      <c r="J127" s="1"/>
      <c r="K127" s="1"/>
      <c r="L127" s="1"/>
      <c r="M127" s="1"/>
    </row>
    <row r="128" spans="1:13" x14ac:dyDescent="0.55000000000000004">
      <c r="A128" s="1"/>
      <c r="B128" s="1"/>
      <c r="C128" s="1"/>
      <c r="D128" s="1"/>
      <c r="E128" s="1"/>
      <c r="F128" s="1"/>
      <c r="G128" s="1"/>
      <c r="H128" s="1"/>
      <c r="I128" s="1"/>
      <c r="J128" s="1"/>
      <c r="K128" s="1"/>
      <c r="L128" s="1"/>
      <c r="M128" s="1"/>
    </row>
    <row r="129" spans="1:13" x14ac:dyDescent="0.55000000000000004">
      <c r="A129" s="1"/>
      <c r="B129" s="1"/>
      <c r="C129" s="1"/>
      <c r="D129" s="1"/>
      <c r="E129" s="1"/>
      <c r="F129" s="1"/>
      <c r="G129" s="1"/>
      <c r="H129" s="1"/>
      <c r="I129" s="1"/>
      <c r="J129" s="1"/>
      <c r="K129" s="1"/>
      <c r="L129" s="1"/>
      <c r="M129" s="1"/>
    </row>
    <row r="130" spans="1:13" x14ac:dyDescent="0.55000000000000004">
      <c r="A130" s="1"/>
      <c r="B130" s="1"/>
      <c r="C130" s="1"/>
      <c r="D130" s="1"/>
      <c r="E130" s="1"/>
      <c r="F130" s="1"/>
      <c r="G130" s="1"/>
      <c r="H130" s="1"/>
      <c r="I130" s="1"/>
      <c r="J130" s="1"/>
      <c r="K130" s="1"/>
      <c r="L130" s="1"/>
      <c r="M130" s="1"/>
    </row>
    <row r="131" spans="1:13" x14ac:dyDescent="0.55000000000000004">
      <c r="A131" s="1"/>
      <c r="B131" s="1"/>
      <c r="C131" s="1"/>
      <c r="D131" s="1"/>
      <c r="E131" s="1"/>
      <c r="F131" s="1"/>
      <c r="G131" s="1"/>
      <c r="H131" s="1"/>
      <c r="I131" s="1"/>
      <c r="J131" s="1"/>
      <c r="K131" s="1"/>
      <c r="L131" s="1"/>
      <c r="M131" s="1"/>
    </row>
    <row r="132" spans="1:13" x14ac:dyDescent="0.55000000000000004">
      <c r="A132" s="1"/>
      <c r="B132" s="1"/>
      <c r="C132" s="1"/>
      <c r="D132" s="1"/>
      <c r="E132" s="1"/>
      <c r="F132" s="1"/>
      <c r="G132" s="1"/>
      <c r="H132" s="1"/>
      <c r="I132" s="1"/>
      <c r="J132" s="1"/>
      <c r="K132" s="1"/>
      <c r="L132" s="1"/>
      <c r="M132" s="1"/>
    </row>
    <row r="133" spans="1:13" x14ac:dyDescent="0.55000000000000004">
      <c r="A133" s="1"/>
      <c r="B133" s="1"/>
      <c r="C133" s="1"/>
      <c r="D133" s="1"/>
      <c r="E133" s="1"/>
      <c r="F133" s="1"/>
      <c r="G133" s="1"/>
      <c r="H133" s="1"/>
      <c r="I133" s="1"/>
      <c r="J133" s="1"/>
      <c r="K133" s="1"/>
      <c r="L133" s="1"/>
      <c r="M133" s="1"/>
    </row>
    <row r="134" spans="1:13" x14ac:dyDescent="0.55000000000000004">
      <c r="A134" s="1"/>
      <c r="B134" s="1"/>
      <c r="C134" s="1"/>
      <c r="D134" s="1"/>
      <c r="E134" s="1"/>
      <c r="F134" s="1"/>
      <c r="G134" s="1"/>
      <c r="H134" s="1"/>
      <c r="I134" s="1"/>
      <c r="J134" s="1"/>
      <c r="K134" s="1"/>
      <c r="L134" s="1"/>
      <c r="M134" s="1"/>
    </row>
    <row r="135" spans="1:13" x14ac:dyDescent="0.55000000000000004">
      <c r="A135" s="1"/>
      <c r="B135" s="1"/>
      <c r="C135" s="1"/>
      <c r="D135" s="1"/>
      <c r="E135" s="1"/>
      <c r="F135" s="1"/>
      <c r="G135" s="1"/>
      <c r="H135" s="1"/>
      <c r="I135" s="1"/>
      <c r="J135" s="1"/>
      <c r="K135" s="1"/>
      <c r="L135" s="1"/>
      <c r="M135" s="1"/>
    </row>
    <row r="136" spans="1:13" x14ac:dyDescent="0.55000000000000004">
      <c r="A136" s="1"/>
      <c r="B136" s="1"/>
      <c r="C136" s="1"/>
      <c r="D136" s="1"/>
      <c r="E136" s="1"/>
      <c r="F136" s="1"/>
      <c r="G136" s="1"/>
      <c r="H136" s="1"/>
      <c r="I136" s="1"/>
      <c r="J136" s="1"/>
      <c r="K136" s="1"/>
      <c r="L136" s="1"/>
      <c r="M136" s="1"/>
    </row>
    <row r="137" spans="1:13" x14ac:dyDescent="0.55000000000000004">
      <c r="A137" s="1"/>
      <c r="B137" s="1"/>
      <c r="C137" s="1"/>
      <c r="D137" s="1"/>
      <c r="E137" s="1"/>
      <c r="F137" s="1"/>
      <c r="G137" s="1"/>
      <c r="H137" s="1"/>
      <c r="I137" s="1"/>
      <c r="J137" s="1"/>
      <c r="K137" s="1"/>
      <c r="L137" s="1"/>
      <c r="M137" s="1"/>
    </row>
    <row r="138" spans="1:13" x14ac:dyDescent="0.55000000000000004">
      <c r="A138" s="1"/>
      <c r="B138" s="1"/>
      <c r="C138" s="1"/>
      <c r="D138" s="1"/>
      <c r="E138" s="1"/>
      <c r="F138" s="1"/>
      <c r="G138" s="1"/>
      <c r="H138" s="1"/>
      <c r="I138" s="1"/>
      <c r="J138" s="1"/>
      <c r="K138" s="1"/>
      <c r="L138" s="1"/>
      <c r="M138" s="1"/>
    </row>
    <row r="139" spans="1:13" x14ac:dyDescent="0.55000000000000004">
      <c r="A139" s="1"/>
      <c r="B139" s="1"/>
      <c r="C139" s="1"/>
      <c r="D139" s="1"/>
      <c r="E139" s="1"/>
      <c r="F139" s="1"/>
      <c r="G139" s="1"/>
      <c r="H139" s="1"/>
      <c r="I139" s="1"/>
      <c r="J139" s="1"/>
      <c r="K139" s="1"/>
      <c r="L139" s="1"/>
      <c r="M139" s="1"/>
    </row>
    <row r="140" spans="1:13" x14ac:dyDescent="0.55000000000000004">
      <c r="A140" s="1"/>
      <c r="B140" s="1"/>
      <c r="C140" s="1"/>
      <c r="D140" s="1"/>
      <c r="E140" s="1"/>
      <c r="F140" s="1"/>
      <c r="G140" s="1"/>
      <c r="H140" s="1"/>
      <c r="I140" s="1"/>
      <c r="J140" s="1"/>
      <c r="K140" s="1"/>
      <c r="L140" s="1"/>
      <c r="M140" s="1"/>
    </row>
    <row r="141" spans="1:13" x14ac:dyDescent="0.55000000000000004">
      <c r="A141" s="1"/>
      <c r="B141" s="1"/>
      <c r="C141" s="1"/>
      <c r="D141" s="1"/>
      <c r="E141" s="1"/>
      <c r="F141" s="1"/>
      <c r="G141" s="1"/>
      <c r="H141" s="1"/>
      <c r="I141" s="1"/>
      <c r="J141" s="1"/>
      <c r="K141" s="1"/>
      <c r="L141" s="1"/>
      <c r="M141" s="1"/>
    </row>
    <row r="142" spans="1:13" x14ac:dyDescent="0.55000000000000004">
      <c r="A142" s="1"/>
      <c r="B142" s="1"/>
      <c r="C142" s="1"/>
      <c r="D142" s="1"/>
      <c r="E142" s="1"/>
      <c r="F142" s="1"/>
      <c r="G142" s="1"/>
      <c r="H142" s="1"/>
      <c r="I142" s="1"/>
      <c r="J142" s="1"/>
      <c r="K142" s="1"/>
      <c r="L142" s="1"/>
      <c r="M142" s="1"/>
    </row>
    <row r="143" spans="1:13" x14ac:dyDescent="0.55000000000000004">
      <c r="A143" s="1"/>
      <c r="B143" s="1"/>
      <c r="C143" s="1"/>
      <c r="D143" s="1"/>
      <c r="E143" s="1"/>
      <c r="F143" s="1"/>
      <c r="G143" s="1"/>
      <c r="H143" s="1"/>
      <c r="I143" s="1"/>
      <c r="J143" s="1"/>
      <c r="K143" s="1"/>
      <c r="L143" s="1"/>
      <c r="M143" s="1"/>
    </row>
    <row r="144" spans="1:13" x14ac:dyDescent="0.55000000000000004">
      <c r="A144" s="1"/>
      <c r="B144" s="1"/>
      <c r="C144" s="1"/>
      <c r="D144" s="1"/>
      <c r="E144" s="1"/>
      <c r="F144" s="1"/>
      <c r="G144" s="1"/>
      <c r="H144" s="1"/>
      <c r="I144" s="1"/>
      <c r="J144" s="1"/>
      <c r="K144" s="1"/>
      <c r="L144" s="1"/>
      <c r="M144" s="1"/>
    </row>
    <row r="145" spans="1:13" x14ac:dyDescent="0.55000000000000004">
      <c r="A145" s="1"/>
      <c r="B145" s="1"/>
      <c r="C145" s="1"/>
      <c r="D145" s="1"/>
      <c r="E145" s="1"/>
      <c r="F145" s="1"/>
      <c r="G145" s="1"/>
      <c r="H145" s="1"/>
      <c r="I145" s="1"/>
      <c r="J145" s="1"/>
      <c r="K145" s="1"/>
      <c r="L145" s="1"/>
      <c r="M145" s="1"/>
    </row>
    <row r="146" spans="1:13" x14ac:dyDescent="0.55000000000000004">
      <c r="A146" s="1"/>
      <c r="B146" s="1"/>
      <c r="C146" s="1"/>
      <c r="D146" s="1"/>
      <c r="E146" s="1"/>
      <c r="F146" s="1"/>
      <c r="G146" s="1"/>
      <c r="H146" s="1"/>
      <c r="I146" s="1"/>
      <c r="J146" s="1"/>
      <c r="K146" s="1"/>
      <c r="L146" s="1"/>
      <c r="M146" s="1"/>
    </row>
    <row r="147" spans="1:13" x14ac:dyDescent="0.55000000000000004">
      <c r="A147" s="1"/>
      <c r="B147" s="1"/>
      <c r="C147" s="1"/>
      <c r="D147" s="1"/>
      <c r="E147" s="1"/>
      <c r="F147" s="1"/>
      <c r="G147" s="1"/>
      <c r="H147" s="1"/>
      <c r="I147" s="1"/>
      <c r="J147" s="1"/>
      <c r="K147" s="1"/>
      <c r="L147" s="1"/>
      <c r="M147" s="1"/>
    </row>
    <row r="148" spans="1:13" x14ac:dyDescent="0.55000000000000004">
      <c r="A148" s="1"/>
      <c r="B148" s="1"/>
      <c r="C148" s="1"/>
      <c r="D148" s="1"/>
      <c r="E148" s="1"/>
      <c r="F148" s="1"/>
      <c r="G148" s="1"/>
      <c r="H148" s="1"/>
      <c r="I148" s="1"/>
      <c r="J148" s="1"/>
      <c r="K148" s="1"/>
      <c r="L148" s="1"/>
      <c r="M148" s="1"/>
    </row>
    <row r="149" spans="1:13" x14ac:dyDescent="0.55000000000000004">
      <c r="A149" s="1"/>
      <c r="B149" s="1"/>
      <c r="C149" s="1"/>
      <c r="D149" s="1"/>
      <c r="E149" s="1"/>
      <c r="F149" s="1"/>
      <c r="G149" s="1"/>
      <c r="H149" s="1"/>
      <c r="I149" s="1"/>
      <c r="J149" s="1"/>
      <c r="K149" s="1"/>
      <c r="L149" s="1"/>
      <c r="M149" s="1"/>
    </row>
    <row r="150" spans="1:13" x14ac:dyDescent="0.55000000000000004">
      <c r="A150" s="1"/>
      <c r="B150" s="1"/>
      <c r="C150" s="1"/>
      <c r="D150" s="1"/>
      <c r="E150" s="1"/>
      <c r="F150" s="1"/>
      <c r="G150" s="1"/>
      <c r="H150" s="1"/>
      <c r="I150" s="1"/>
      <c r="J150" s="1"/>
      <c r="K150" s="1"/>
      <c r="L150" s="1"/>
      <c r="M150" s="1"/>
    </row>
    <row r="151" spans="1:13" x14ac:dyDescent="0.55000000000000004">
      <c r="A151" s="1"/>
      <c r="B151" s="1"/>
      <c r="C151" s="1"/>
      <c r="D151" s="1"/>
      <c r="E151" s="1"/>
      <c r="F151" s="1"/>
      <c r="G151" s="1"/>
      <c r="H151" s="1"/>
      <c r="I151" s="1"/>
      <c r="J151" s="1"/>
      <c r="K151" s="1"/>
      <c r="L151" s="1"/>
      <c r="M151" s="1"/>
    </row>
    <row r="152" spans="1:13" x14ac:dyDescent="0.55000000000000004">
      <c r="A152" s="1"/>
      <c r="B152" s="1"/>
      <c r="C152" s="1"/>
      <c r="D152" s="1"/>
      <c r="E152" s="1"/>
      <c r="F152" s="1"/>
      <c r="G152" s="1"/>
      <c r="H152" s="1"/>
      <c r="I152" s="1"/>
      <c r="J152" s="1"/>
      <c r="K152" s="1"/>
      <c r="L152" s="1"/>
      <c r="M152" s="1"/>
    </row>
    <row r="153" spans="1:13" x14ac:dyDescent="0.55000000000000004">
      <c r="A153" s="1"/>
      <c r="B153" s="1"/>
      <c r="C153" s="1"/>
      <c r="D153" s="1"/>
      <c r="E153" s="1"/>
      <c r="F153" s="1"/>
      <c r="G153" s="1"/>
      <c r="H153" s="1"/>
      <c r="I153" s="1"/>
      <c r="J153" s="1"/>
      <c r="K153" s="1"/>
      <c r="L153" s="1"/>
      <c r="M153" s="1"/>
    </row>
    <row r="154" spans="1:13" x14ac:dyDescent="0.55000000000000004">
      <c r="A154" s="1"/>
      <c r="B154" s="1"/>
      <c r="C154" s="1"/>
      <c r="D154" s="1"/>
      <c r="E154" s="1"/>
      <c r="F154" s="1"/>
      <c r="G154" s="1"/>
      <c r="H154" s="1"/>
      <c r="I154" s="1"/>
      <c r="J154" s="1"/>
      <c r="K154" s="1"/>
      <c r="L154" s="1"/>
      <c r="M154" s="1"/>
    </row>
    <row r="155" spans="1:13" x14ac:dyDescent="0.55000000000000004">
      <c r="A155" s="1"/>
      <c r="B155" s="1"/>
      <c r="C155" s="1"/>
      <c r="D155" s="1"/>
      <c r="E155" s="1"/>
      <c r="F155" s="1"/>
      <c r="G155" s="1"/>
      <c r="H155" s="1"/>
      <c r="I155" s="1"/>
      <c r="J155" s="1"/>
      <c r="K155" s="1"/>
      <c r="L155" s="1"/>
      <c r="M155" s="1"/>
    </row>
    <row r="156" spans="1:13" x14ac:dyDescent="0.55000000000000004">
      <c r="A156" s="1"/>
      <c r="B156" s="1"/>
      <c r="C156" s="1"/>
      <c r="D156" s="1"/>
      <c r="E156" s="1"/>
      <c r="F156" s="1"/>
      <c r="G156" s="1"/>
      <c r="H156" s="1"/>
      <c r="I156" s="1"/>
      <c r="J156" s="1"/>
      <c r="K156" s="1"/>
      <c r="L156" s="1"/>
      <c r="M156" s="1"/>
    </row>
    <row r="157" spans="1:13" x14ac:dyDescent="0.55000000000000004">
      <c r="A157" s="1"/>
      <c r="B157" s="1"/>
      <c r="C157" s="1"/>
      <c r="D157" s="1"/>
      <c r="E157" s="1"/>
      <c r="F157" s="1"/>
      <c r="G157" s="1"/>
      <c r="H157" s="1"/>
      <c r="I157" s="1"/>
      <c r="J157" s="1"/>
      <c r="K157" s="1"/>
      <c r="L157" s="1"/>
      <c r="M157" s="1"/>
    </row>
    <row r="158" spans="1:13" x14ac:dyDescent="0.55000000000000004">
      <c r="A158" s="1"/>
      <c r="B158" s="1"/>
      <c r="C158" s="1"/>
      <c r="D158" s="1"/>
      <c r="E158" s="1"/>
      <c r="F158" s="1"/>
      <c r="G158" s="1"/>
      <c r="H158" s="1"/>
      <c r="I158" s="1"/>
      <c r="J158" s="1"/>
      <c r="K158" s="1"/>
      <c r="L158" s="1"/>
      <c r="M158" s="1"/>
    </row>
    <row r="159" spans="1:13" x14ac:dyDescent="0.55000000000000004">
      <c r="A159" s="1"/>
      <c r="B159" s="1"/>
      <c r="C159" s="1"/>
      <c r="D159" s="1"/>
      <c r="E159" s="1"/>
      <c r="F159" s="1"/>
      <c r="G159" s="1"/>
      <c r="H159" s="1"/>
      <c r="I159" s="1"/>
      <c r="J159" s="1"/>
      <c r="K159" s="1"/>
      <c r="L159" s="1"/>
      <c r="M159" s="1"/>
    </row>
  </sheetData>
  <mergeCells count="34">
    <mergeCell ref="A3:M3"/>
    <mergeCell ref="A18:M18"/>
    <mergeCell ref="L80:M80"/>
    <mergeCell ref="L81:M81"/>
    <mergeCell ref="J80:K80"/>
    <mergeCell ref="J81:K81"/>
    <mergeCell ref="B34:K34"/>
    <mergeCell ref="L39:M39"/>
    <mergeCell ref="L40:M40"/>
    <mergeCell ref="B40:C40"/>
    <mergeCell ref="J39:K39"/>
    <mergeCell ref="J40:K40"/>
    <mergeCell ref="H39:I39"/>
    <mergeCell ref="J82:K82"/>
    <mergeCell ref="B39:C39"/>
    <mergeCell ref="D39:E39"/>
    <mergeCell ref="H81:I81"/>
    <mergeCell ref="D40:E40"/>
    <mergeCell ref="L82:M82"/>
    <mergeCell ref="B2:K2"/>
    <mergeCell ref="B82:C82"/>
    <mergeCell ref="D82:E82"/>
    <mergeCell ref="F82:G82"/>
    <mergeCell ref="H82:I82"/>
    <mergeCell ref="B80:C80"/>
    <mergeCell ref="D80:E80"/>
    <mergeCell ref="F80:G80"/>
    <mergeCell ref="H80:I80"/>
    <mergeCell ref="B81:C81"/>
    <mergeCell ref="D81:E81"/>
    <mergeCell ref="F81:G81"/>
    <mergeCell ref="F40:G40"/>
    <mergeCell ref="H40:I40"/>
    <mergeCell ref="F39:G39"/>
  </mergeCells>
  <phoneticPr fontId="13" type="noConversion"/>
  <conditionalFormatting sqref="B43:M43">
    <cfRule type="colorScale" priority="2">
      <colorScale>
        <cfvo type="min"/>
        <cfvo type="percentile" val="50"/>
        <cfvo type="max"/>
        <color rgb="FFF8696B"/>
        <color rgb="FFFCFCFF"/>
        <color rgb="FF5A8AC6"/>
      </colorScale>
    </cfRule>
  </conditionalFormatting>
  <conditionalFormatting sqref="D43:M43">
    <cfRule type="colorScale" priority="1">
      <colorScale>
        <cfvo type="min"/>
        <cfvo type="percentile" val="50"/>
        <cfvo type="max"/>
        <color rgb="FFF8696B"/>
        <color rgb="FFFCFCFF"/>
        <color rgb="FF5A8AC6"/>
      </colorScale>
    </cfRule>
  </conditionalFormatting>
  <pageMargins left="0.7" right="0.7" top="0.75" bottom="0.75" header="0.3" footer="0.3"/>
  <pageSetup scale="17" orientation="portrait" horizontalDpi="4294967293" verticalDpi="4294967293"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8B85-E608-4F1F-8982-AAFC89A8B158}">
  <sheetPr codeName="Sheet1"/>
  <dimension ref="A1"/>
  <sheetViews>
    <sheetView workbookViewId="0">
      <selection activeCell="E13" sqref="E13"/>
    </sheetView>
  </sheetViews>
  <sheetFormatPr defaultRowHeight="14.4" x14ac:dyDescent="0.55000000000000004"/>
  <cols>
    <col min="1" max="1" width="15.15625" bestFit="1" customWidth="1"/>
  </cols>
  <sheetData>
    <row r="1" spans="1:1" x14ac:dyDescent="0.55000000000000004">
      <c r="A1" s="125">
        <f ca="1">NOW()</f>
        <v>46314.640231365738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15ACE-EE2D-4B87-8E94-81FA901E2FB3}">
  <sheetPr codeName="Sheet6">
    <tabColor rgb="FF00B050"/>
    <pageSetUpPr fitToPage="1"/>
  </sheetPr>
  <dimension ref="A1:AG96"/>
  <sheetViews>
    <sheetView zoomScale="55" zoomScaleNormal="55" workbookViewId="0">
      <selection activeCell="AK61" sqref="AK61"/>
    </sheetView>
  </sheetViews>
  <sheetFormatPr defaultColWidth="9.15625" defaultRowHeight="14.4" x14ac:dyDescent="0.55000000000000004"/>
  <cols>
    <col min="1" max="1" width="29.83984375" style="1" customWidth="1"/>
    <col min="2" max="2" width="9.15625" style="1"/>
    <col min="3" max="3" width="10.83984375" style="1" customWidth="1"/>
    <col min="4" max="9" width="9.15625" style="1"/>
    <col min="10" max="10" width="9.15625" style="4"/>
    <col min="11" max="11" width="10.15625" style="65" customWidth="1"/>
    <col min="12" max="16" width="9.15625" style="1"/>
    <col min="17" max="17" width="10.41796875" style="1" customWidth="1"/>
    <col min="18" max="16384" width="9.15625" style="1"/>
  </cols>
  <sheetData>
    <row r="1" spans="1:17" x14ac:dyDescent="0.55000000000000004">
      <c r="A1" s="1" t="s">
        <v>147</v>
      </c>
      <c r="B1" s="173" t="s">
        <v>148</v>
      </c>
      <c r="C1" s="173"/>
      <c r="D1" s="173"/>
      <c r="E1" s="173"/>
      <c r="F1" s="173"/>
      <c r="G1" s="173"/>
      <c r="H1" s="173"/>
      <c r="I1" s="173"/>
      <c r="J1" s="173"/>
      <c r="K1" s="173"/>
    </row>
    <row r="2" spans="1:17" x14ac:dyDescent="0.55000000000000004">
      <c r="A2" s="33" t="s">
        <v>3</v>
      </c>
      <c r="B2" s="86" t="s">
        <v>149</v>
      </c>
      <c r="C2" s="33" t="s">
        <v>150</v>
      </c>
      <c r="D2" s="86" t="s">
        <v>151</v>
      </c>
      <c r="E2" s="33" t="s">
        <v>152</v>
      </c>
      <c r="F2" s="86" t="s">
        <v>153</v>
      </c>
      <c r="G2" s="33" t="s">
        <v>154</v>
      </c>
      <c r="H2" s="86" t="s">
        <v>155</v>
      </c>
      <c r="I2" s="33" t="s">
        <v>156</v>
      </c>
      <c r="J2" s="86" t="s">
        <v>157</v>
      </c>
      <c r="K2" s="33" t="s">
        <v>158</v>
      </c>
      <c r="L2" s="86" t="s">
        <v>159</v>
      </c>
      <c r="M2" s="86" t="s">
        <v>160</v>
      </c>
      <c r="N2" s="86" t="s">
        <v>161</v>
      </c>
      <c r="O2" s="86" t="s">
        <v>162</v>
      </c>
      <c r="P2" s="86" t="s">
        <v>163</v>
      </c>
    </row>
    <row r="3" spans="1:17" x14ac:dyDescent="0.55000000000000004">
      <c r="B3" s="4"/>
      <c r="C3" s="4"/>
      <c r="D3" s="4"/>
      <c r="E3" s="4"/>
      <c r="F3" s="4"/>
      <c r="G3" s="4"/>
      <c r="H3" s="4"/>
      <c r="I3" s="4"/>
      <c r="K3" s="4"/>
    </row>
    <row r="4" spans="1:17" x14ac:dyDescent="0.55000000000000004">
      <c r="A4" s="18" t="s">
        <v>41</v>
      </c>
      <c r="B4" s="32">
        <v>32.1</v>
      </c>
      <c r="C4" s="32">
        <v>35.4</v>
      </c>
      <c r="D4" s="32">
        <v>45.7</v>
      </c>
      <c r="E4" s="32">
        <v>37.299999999999997</v>
      </c>
      <c r="F4" s="32">
        <v>48</v>
      </c>
      <c r="G4" s="32">
        <v>39</v>
      </c>
      <c r="H4" s="32">
        <f>'Coffee SnD ETG'!F5</f>
        <v>53</v>
      </c>
      <c r="I4" s="32">
        <f>'Coffee SnD ETG'!G5</f>
        <v>36</v>
      </c>
      <c r="J4" s="32">
        <f>'Coffee SnD ETG'!H5</f>
        <v>37</v>
      </c>
      <c r="K4" s="32">
        <f>'Coffee SnD ETG'!I5</f>
        <v>42</v>
      </c>
      <c r="L4" s="32">
        <f>'Coffee SnD ETG'!J5</f>
        <v>43</v>
      </c>
      <c r="M4" s="32">
        <f>'Coffee SnD ETG'!K5</f>
        <v>37</v>
      </c>
      <c r="N4" s="32">
        <f>'Coffee SnD ETG'!L5</f>
        <v>50</v>
      </c>
      <c r="O4" s="32">
        <f>'Coffee SnD ETG'!M5</f>
        <v>41</v>
      </c>
      <c r="P4" s="32"/>
    </row>
    <row r="5" spans="1:17" x14ac:dyDescent="0.55000000000000004">
      <c r="A5" s="1" t="s">
        <v>164</v>
      </c>
      <c r="B5" s="37">
        <v>28.5</v>
      </c>
      <c r="C5" s="37">
        <v>29.5</v>
      </c>
      <c r="D5" s="37">
        <v>29</v>
      </c>
      <c r="E5" s="37">
        <v>26.2</v>
      </c>
      <c r="F5" s="37">
        <v>33.700000000000003</v>
      </c>
      <c r="G5" s="37">
        <v>31.7</v>
      </c>
      <c r="H5" s="37">
        <v>36.9</v>
      </c>
      <c r="I5" s="37">
        <v>33</v>
      </c>
      <c r="J5" s="37">
        <v>30.3</v>
      </c>
      <c r="K5" s="94">
        <v>35.5</v>
      </c>
      <c r="L5" s="37">
        <v>34.799999999999997</v>
      </c>
      <c r="M5" s="37">
        <v>32</v>
      </c>
      <c r="N5" s="37">
        <v>32</v>
      </c>
      <c r="O5" s="37">
        <v>32</v>
      </c>
      <c r="P5" s="37"/>
    </row>
    <row r="6" spans="1:17" x14ac:dyDescent="0.55000000000000004">
      <c r="A6" s="1" t="s">
        <v>42</v>
      </c>
      <c r="B6" s="27">
        <v>9.1</v>
      </c>
      <c r="C6" s="27">
        <v>9.9</v>
      </c>
      <c r="D6" s="27">
        <v>14.2</v>
      </c>
      <c r="E6" s="27">
        <v>13</v>
      </c>
      <c r="F6" s="27">
        <v>11.2</v>
      </c>
      <c r="G6" s="27">
        <v>10.7</v>
      </c>
      <c r="H6" s="27">
        <v>11.7</v>
      </c>
      <c r="I6" s="26">
        <f>I7*I35</f>
        <v>7.0800000000000018</v>
      </c>
      <c r="J6" s="26">
        <f>J7*J35</f>
        <v>7.1100000000000012</v>
      </c>
      <c r="K6" s="26">
        <f>K7*K35</f>
        <v>10.799999999999999</v>
      </c>
      <c r="L6" s="26">
        <f>L7*L35</f>
        <v>9.6000000000000014</v>
      </c>
      <c r="M6" s="26">
        <f t="shared" ref="M6:N6" si="0">M7*M35</f>
        <v>5.75</v>
      </c>
      <c r="N6" s="26">
        <f t="shared" si="0"/>
        <v>8.0499999999999989</v>
      </c>
      <c r="O6" s="26">
        <f t="shared" ref="O6" si="1">O7*O35</f>
        <v>10.799999999999999</v>
      </c>
      <c r="P6" s="26"/>
    </row>
    <row r="7" spans="1:17" x14ac:dyDescent="0.55000000000000004">
      <c r="A7" s="1" t="s">
        <v>165</v>
      </c>
      <c r="B7" s="21">
        <f t="shared" ref="B7:K7" si="2">1-B24</f>
        <v>0.43999999999999995</v>
      </c>
      <c r="C7" s="21">
        <f t="shared" si="2"/>
        <v>0.47</v>
      </c>
      <c r="D7" s="21">
        <f t="shared" si="2"/>
        <v>0.65</v>
      </c>
      <c r="E7" s="21">
        <f t="shared" si="2"/>
        <v>0.57000000000000006</v>
      </c>
      <c r="F7" s="21">
        <f t="shared" si="2"/>
        <v>0.48</v>
      </c>
      <c r="G7" s="21">
        <f t="shared" si="2"/>
        <v>0.45999999999999996</v>
      </c>
      <c r="H7" s="21">
        <f t="shared" si="2"/>
        <v>0.5</v>
      </c>
      <c r="I7" s="21">
        <f t="shared" si="2"/>
        <v>0.30000000000000004</v>
      </c>
      <c r="J7" s="21">
        <f t="shared" si="2"/>
        <v>0.30000000000000004</v>
      </c>
      <c r="K7" s="70">
        <f t="shared" si="2"/>
        <v>0.44999999999999996</v>
      </c>
      <c r="L7" s="70">
        <f>1-L24</f>
        <v>0.4</v>
      </c>
      <c r="M7" s="70">
        <f t="shared" ref="M7:N7" si="3">1-M24</f>
        <v>0.25</v>
      </c>
      <c r="N7" s="70">
        <f t="shared" si="3"/>
        <v>0.35</v>
      </c>
      <c r="O7" s="70">
        <f t="shared" ref="O7" si="4">1-O24</f>
        <v>0.44999999999999996</v>
      </c>
      <c r="P7" s="70"/>
    </row>
    <row r="8" spans="1:17" x14ac:dyDescent="0.55000000000000004">
      <c r="A8" s="1" t="s">
        <v>166</v>
      </c>
      <c r="B8" s="38">
        <f>B4-B5-B6</f>
        <v>-5.4999999999999982</v>
      </c>
      <c r="C8" s="38">
        <f>C4-C5-C6</f>
        <v>-4.0000000000000018</v>
      </c>
      <c r="D8" s="38">
        <f t="shared" ref="D8:N8" si="5">D4-D5-D6</f>
        <v>2.5000000000000036</v>
      </c>
      <c r="E8" s="38">
        <f t="shared" si="5"/>
        <v>-1.9000000000000021</v>
      </c>
      <c r="F8" s="38">
        <f t="shared" si="5"/>
        <v>3.0999999999999979</v>
      </c>
      <c r="G8" s="38">
        <f t="shared" si="5"/>
        <v>-3.3999999999999986</v>
      </c>
      <c r="H8" s="38">
        <f t="shared" si="5"/>
        <v>4.4000000000000021</v>
      </c>
      <c r="I8" s="38">
        <f t="shared" si="5"/>
        <v>-4.0800000000000018</v>
      </c>
      <c r="J8" s="38">
        <f t="shared" si="5"/>
        <v>-0.41000000000000192</v>
      </c>
      <c r="K8" s="38">
        <f t="shared" si="5"/>
        <v>-4.2999999999999989</v>
      </c>
      <c r="L8" s="38">
        <f t="shared" si="5"/>
        <v>-1.3999999999999986</v>
      </c>
      <c r="M8" s="38">
        <f t="shared" si="5"/>
        <v>-0.75</v>
      </c>
      <c r="N8" s="38">
        <f t="shared" si="5"/>
        <v>9.9500000000000011</v>
      </c>
      <c r="O8" s="38">
        <f t="shared" ref="O8" si="6">O4-O5-O6</f>
        <v>-1.7999999999999989</v>
      </c>
      <c r="P8" s="38"/>
    </row>
    <row r="9" spans="1:17" x14ac:dyDescent="0.55000000000000004">
      <c r="A9" s="18" t="s">
        <v>167</v>
      </c>
      <c r="B9" s="32">
        <v>15</v>
      </c>
      <c r="C9" s="32">
        <f>B9+C8</f>
        <v>10.999999999999998</v>
      </c>
      <c r="D9" s="32">
        <f t="shared" ref="D9:L9" si="7">C9+D8</f>
        <v>13.500000000000002</v>
      </c>
      <c r="E9" s="32">
        <f t="shared" si="7"/>
        <v>11.6</v>
      </c>
      <c r="F9" s="32">
        <f t="shared" si="7"/>
        <v>14.699999999999998</v>
      </c>
      <c r="G9" s="32">
        <f t="shared" si="7"/>
        <v>11.299999999999999</v>
      </c>
      <c r="H9" s="32">
        <f t="shared" si="7"/>
        <v>15.700000000000001</v>
      </c>
      <c r="I9" s="56">
        <f t="shared" si="7"/>
        <v>11.62</v>
      </c>
      <c r="J9" s="56">
        <f t="shared" si="7"/>
        <v>11.209999999999997</v>
      </c>
      <c r="K9" s="56">
        <f t="shared" si="7"/>
        <v>6.9099999999999984</v>
      </c>
      <c r="L9" s="56">
        <f t="shared" si="7"/>
        <v>5.51</v>
      </c>
      <c r="M9" s="56">
        <f t="shared" ref="M9" si="8">L9+M8</f>
        <v>4.76</v>
      </c>
      <c r="N9" s="56">
        <f t="shared" ref="N9:O9" si="9">M9+N8</f>
        <v>14.71</v>
      </c>
      <c r="O9" s="56">
        <f t="shared" si="9"/>
        <v>12.910000000000002</v>
      </c>
      <c r="P9" s="56"/>
      <c r="Q9" s="98"/>
    </row>
    <row r="10" spans="1:17" x14ac:dyDescent="0.55000000000000004">
      <c r="A10" s="1" t="s">
        <v>168</v>
      </c>
      <c r="B10" s="21">
        <f t="shared" ref="B10:K10" si="10">B5/B4</f>
        <v>0.88785046728971961</v>
      </c>
      <c r="C10" s="21">
        <f t="shared" si="10"/>
        <v>0.83333333333333337</v>
      </c>
      <c r="D10" s="21">
        <f t="shared" si="10"/>
        <v>0.6345733041575492</v>
      </c>
      <c r="E10" s="21">
        <f t="shared" si="10"/>
        <v>0.7024128686327078</v>
      </c>
      <c r="F10" s="21">
        <f t="shared" si="10"/>
        <v>0.70208333333333339</v>
      </c>
      <c r="G10" s="21">
        <f t="shared" si="10"/>
        <v>0.81282051282051282</v>
      </c>
      <c r="H10" s="21">
        <f t="shared" si="10"/>
        <v>0.69622641509433958</v>
      </c>
      <c r="I10" s="21">
        <f t="shared" si="10"/>
        <v>0.91666666666666663</v>
      </c>
      <c r="J10" s="21">
        <f t="shared" si="10"/>
        <v>0.81891891891891899</v>
      </c>
      <c r="K10" s="70">
        <f t="shared" si="10"/>
        <v>0.84523809523809523</v>
      </c>
      <c r="L10" s="70">
        <f t="shared" ref="L10:N10" si="11">L5/L4</f>
        <v>0.80930232558139525</v>
      </c>
      <c r="M10" s="70">
        <f t="shared" si="11"/>
        <v>0.86486486486486491</v>
      </c>
      <c r="N10" s="70">
        <f t="shared" si="11"/>
        <v>0.64</v>
      </c>
      <c r="O10" s="70">
        <f t="shared" ref="O10" si="12">O5/O4</f>
        <v>0.78048780487804881</v>
      </c>
      <c r="P10" s="70"/>
    </row>
    <row r="11" spans="1:17" x14ac:dyDescent="0.55000000000000004">
      <c r="A11" s="1" t="s">
        <v>169</v>
      </c>
      <c r="B11" s="21">
        <f>B6/B4</f>
        <v>0.2834890965732087</v>
      </c>
      <c r="C11" s="21">
        <f t="shared" ref="C11:J11" si="13">C6/C4</f>
        <v>0.27966101694915257</v>
      </c>
      <c r="D11" s="21">
        <f t="shared" si="13"/>
        <v>0.31072210065645511</v>
      </c>
      <c r="E11" s="21">
        <f t="shared" si="13"/>
        <v>0.34852546916890081</v>
      </c>
      <c r="F11" s="21">
        <f t="shared" si="13"/>
        <v>0.23333333333333331</v>
      </c>
      <c r="G11" s="21">
        <f t="shared" si="13"/>
        <v>0.27435897435897433</v>
      </c>
      <c r="H11" s="21">
        <f t="shared" si="13"/>
        <v>0.22075471698113205</v>
      </c>
      <c r="I11" s="21">
        <f t="shared" si="13"/>
        <v>0.19666666666666671</v>
      </c>
      <c r="J11" s="21">
        <f t="shared" si="13"/>
        <v>0.1921621621621622</v>
      </c>
      <c r="K11" s="70">
        <f>K6/K4</f>
        <v>0.25714285714285712</v>
      </c>
      <c r="L11" s="70">
        <f>L6/L4</f>
        <v>0.2232558139534884</v>
      </c>
      <c r="M11" s="70">
        <f t="shared" ref="M11:N11" si="14">M6/M4</f>
        <v>0.1554054054054054</v>
      </c>
      <c r="N11" s="70">
        <f t="shared" si="14"/>
        <v>0.16099999999999998</v>
      </c>
      <c r="O11" s="70">
        <f t="shared" ref="O11" si="15">O6/O4</f>
        <v>0.26341463414634142</v>
      </c>
      <c r="P11" s="70"/>
    </row>
    <row r="12" spans="1:17" x14ac:dyDescent="0.55000000000000004">
      <c r="A12" s="1" t="s">
        <v>170</v>
      </c>
      <c r="B12" s="21">
        <f>B9/B6</f>
        <v>1.6483516483516485</v>
      </c>
      <c r="C12" s="21">
        <f t="shared" ref="C12:K12" si="16">C9/C6</f>
        <v>1.1111111111111109</v>
      </c>
      <c r="D12" s="21">
        <f t="shared" si="16"/>
        <v>0.95070422535211285</v>
      </c>
      <c r="E12" s="21">
        <f t="shared" si="16"/>
        <v>0.89230769230769225</v>
      </c>
      <c r="F12" s="21">
        <f t="shared" si="16"/>
        <v>1.3124999999999998</v>
      </c>
      <c r="G12" s="21">
        <f t="shared" si="16"/>
        <v>1.0560747663551402</v>
      </c>
      <c r="H12" s="21">
        <f>H9/H6</f>
        <v>1.341880341880342</v>
      </c>
      <c r="I12" s="21">
        <f t="shared" si="16"/>
        <v>1.6412429378531068</v>
      </c>
      <c r="J12" s="21">
        <f t="shared" si="16"/>
        <v>1.576652601969057</v>
      </c>
      <c r="K12" s="70">
        <f t="shared" si="16"/>
        <v>0.63981481481481473</v>
      </c>
      <c r="L12" s="70">
        <f t="shared" ref="L12:N12" si="17">L9/L6</f>
        <v>0.57395833333333324</v>
      </c>
      <c r="M12" s="70">
        <f t="shared" si="17"/>
        <v>0.82782608695652171</v>
      </c>
      <c r="N12" s="70">
        <f t="shared" si="17"/>
        <v>1.8273291925465842</v>
      </c>
      <c r="O12" s="70">
        <f t="shared" ref="O12" si="18">O9/O6</f>
        <v>1.1953703703703706</v>
      </c>
      <c r="P12" s="70"/>
    </row>
    <row r="13" spans="1:17" x14ac:dyDescent="0.55000000000000004">
      <c r="A13" s="1" t="s">
        <v>171</v>
      </c>
      <c r="B13" s="4">
        <f>B9+B26</f>
        <v>23</v>
      </c>
      <c r="C13" s="4">
        <f t="shared" ref="C13:N13" si="19">C9+C26</f>
        <v>18.499999999999996</v>
      </c>
      <c r="D13" s="4">
        <f t="shared" si="19"/>
        <v>21.5</v>
      </c>
      <c r="E13" s="4">
        <f t="shared" si="19"/>
        <v>19.599999999999998</v>
      </c>
      <c r="F13" s="4">
        <f t="shared" si="19"/>
        <v>21.899999999999995</v>
      </c>
      <c r="G13" s="4">
        <f t="shared" si="19"/>
        <v>18.099999999999998</v>
      </c>
      <c r="H13" s="4">
        <f t="shared" si="19"/>
        <v>22.1</v>
      </c>
      <c r="I13" s="4">
        <f t="shared" si="19"/>
        <v>16.8</v>
      </c>
      <c r="J13" s="4">
        <f t="shared" si="19"/>
        <v>17.499999999999996</v>
      </c>
      <c r="K13" s="4">
        <f t="shared" si="19"/>
        <v>12.2</v>
      </c>
      <c r="L13" s="4">
        <f t="shared" si="19"/>
        <v>7.1000000000000005</v>
      </c>
      <c r="M13" s="4">
        <f t="shared" si="19"/>
        <v>6.6000000000000005</v>
      </c>
      <c r="N13" s="4">
        <f t="shared" si="19"/>
        <v>18.600000000000001</v>
      </c>
      <c r="O13" s="4">
        <f t="shared" ref="O13" si="20">O9+O26</f>
        <v>16.8</v>
      </c>
      <c r="P13" s="4"/>
    </row>
    <row r="14" spans="1:17" x14ac:dyDescent="0.55000000000000004">
      <c r="A14" s="1" t="s">
        <v>206</v>
      </c>
      <c r="B14" s="4"/>
      <c r="C14" s="21">
        <f>C5/B5-1</f>
        <v>3.5087719298245723E-2</v>
      </c>
      <c r="D14" s="21">
        <f t="shared" ref="D14:O14" si="21">D5/C5-1</f>
        <v>-1.6949152542372836E-2</v>
      </c>
      <c r="E14" s="21">
        <f t="shared" si="21"/>
        <v>-9.6551724137931005E-2</v>
      </c>
      <c r="F14" s="21">
        <f t="shared" si="21"/>
        <v>0.28625954198473291</v>
      </c>
      <c r="G14" s="21">
        <f t="shared" si="21"/>
        <v>-5.9347181008902128E-2</v>
      </c>
      <c r="H14" s="21">
        <f t="shared" si="21"/>
        <v>0.16403785488959</v>
      </c>
      <c r="I14" s="21">
        <f t="shared" si="21"/>
        <v>-0.10569105691056913</v>
      </c>
      <c r="J14" s="21">
        <f t="shared" si="21"/>
        <v>-8.181818181818179E-2</v>
      </c>
      <c r="K14" s="21">
        <f t="shared" si="21"/>
        <v>0.1716171617161717</v>
      </c>
      <c r="L14" s="21">
        <f t="shared" si="21"/>
        <v>-1.9718309859155014E-2</v>
      </c>
      <c r="M14" s="21">
        <f t="shared" si="21"/>
        <v>-8.045977011494243E-2</v>
      </c>
      <c r="N14" s="21">
        <f t="shared" si="21"/>
        <v>0</v>
      </c>
      <c r="O14" s="21">
        <f t="shared" si="21"/>
        <v>0</v>
      </c>
      <c r="P14" s="4"/>
    </row>
    <row r="15" spans="1:17" x14ac:dyDescent="0.55000000000000004">
      <c r="A15" s="1" t="s">
        <v>172</v>
      </c>
      <c r="C15" s="30">
        <f>C6/B6-1</f>
        <v>8.7912087912088044E-2</v>
      </c>
      <c r="D15" s="30">
        <f t="shared" ref="D15:O15" si="22">D6/C6-1</f>
        <v>0.43434343434343425</v>
      </c>
      <c r="E15" s="30">
        <f t="shared" si="22"/>
        <v>-8.4507042253521125E-2</v>
      </c>
      <c r="F15" s="30">
        <f t="shared" si="22"/>
        <v>-0.13846153846153852</v>
      </c>
      <c r="G15" s="30">
        <f t="shared" si="22"/>
        <v>-4.4642857142857095E-2</v>
      </c>
      <c r="H15" s="30">
        <f t="shared" si="22"/>
        <v>9.3457943925233655E-2</v>
      </c>
      <c r="I15" s="30">
        <f t="shared" si="22"/>
        <v>-0.39487179487179469</v>
      </c>
      <c r="J15" s="30">
        <f t="shared" si="22"/>
        <v>4.237288135593209E-3</v>
      </c>
      <c r="K15" s="30">
        <f t="shared" si="22"/>
        <v>0.51898734177215156</v>
      </c>
      <c r="L15" s="30">
        <f t="shared" si="22"/>
        <v>-0.11111111111111094</v>
      </c>
      <c r="M15" s="30">
        <f t="shared" si="22"/>
        <v>-0.40104166666666674</v>
      </c>
      <c r="N15" s="30">
        <f t="shared" si="22"/>
        <v>0.39999999999999991</v>
      </c>
      <c r="O15" s="30">
        <f t="shared" si="22"/>
        <v>0.34161490683229823</v>
      </c>
      <c r="P15" s="4"/>
    </row>
    <row r="16" spans="1:17" x14ac:dyDescent="0.55000000000000004">
      <c r="J16" s="1"/>
      <c r="K16" s="1"/>
      <c r="L16" s="4"/>
      <c r="M16" s="4"/>
      <c r="N16" s="4"/>
      <c r="O16" s="4"/>
      <c r="P16" s="4"/>
    </row>
    <row r="17" spans="1:17" x14ac:dyDescent="0.55000000000000004">
      <c r="A17" s="1" t="s">
        <v>147</v>
      </c>
      <c r="B17" s="173" t="s">
        <v>148</v>
      </c>
      <c r="C17" s="173"/>
      <c r="D17" s="173"/>
      <c r="E17" s="173"/>
      <c r="F17" s="173"/>
      <c r="G17" s="173"/>
      <c r="H17" s="173"/>
      <c r="I17" s="173"/>
      <c r="J17" s="173"/>
      <c r="K17" s="173"/>
    </row>
    <row r="18" spans="1:17" x14ac:dyDescent="0.55000000000000004">
      <c r="A18" s="33" t="s">
        <v>173</v>
      </c>
      <c r="B18" s="33" t="s">
        <v>149</v>
      </c>
      <c r="C18" s="33" t="s">
        <v>150</v>
      </c>
      <c r="D18" s="33" t="s">
        <v>151</v>
      </c>
      <c r="E18" s="33" t="s">
        <v>152</v>
      </c>
      <c r="F18" s="33" t="s">
        <v>153</v>
      </c>
      <c r="G18" s="33" t="s">
        <v>154</v>
      </c>
      <c r="H18" s="33" t="s">
        <v>155</v>
      </c>
      <c r="I18" s="33" t="s">
        <v>156</v>
      </c>
      <c r="J18" s="33" t="s">
        <v>157</v>
      </c>
      <c r="K18" s="33" t="s">
        <v>158</v>
      </c>
      <c r="L18" s="33" t="s">
        <v>159</v>
      </c>
      <c r="M18" s="33" t="s">
        <v>160</v>
      </c>
      <c r="N18" s="33" t="s">
        <v>161</v>
      </c>
      <c r="O18" s="33" t="s">
        <v>162</v>
      </c>
      <c r="P18" s="33" t="s">
        <v>163</v>
      </c>
    </row>
    <row r="19" spans="1:17" x14ac:dyDescent="0.55000000000000004">
      <c r="B19" s="4"/>
      <c r="C19" s="4"/>
      <c r="D19" s="4"/>
      <c r="E19" s="4"/>
      <c r="F19" s="4"/>
      <c r="G19" s="4"/>
      <c r="H19" s="4"/>
      <c r="I19" s="4"/>
      <c r="K19" s="4"/>
    </row>
    <row r="20" spans="1:17" x14ac:dyDescent="0.55000000000000004">
      <c r="A20" s="18" t="s">
        <v>41</v>
      </c>
      <c r="B20" s="32">
        <v>18.2</v>
      </c>
      <c r="C20" s="32">
        <v>16</v>
      </c>
      <c r="D20" s="32">
        <f>'Coffee SnD ETG'!B21</f>
        <v>11.6</v>
      </c>
      <c r="E20" s="32">
        <f>'Coffee SnD ETG'!C21</f>
        <v>13.3</v>
      </c>
      <c r="F20" s="32">
        <f>'Coffee SnD ETG'!D21</f>
        <v>19</v>
      </c>
      <c r="G20" s="32">
        <f>'Coffee SnD ETG'!E21</f>
        <v>21</v>
      </c>
      <c r="H20" s="32">
        <f>'Coffee SnD ETG'!F21</f>
        <v>20</v>
      </c>
      <c r="I20" s="32">
        <f>'Coffee SnD ETG'!G21</f>
        <v>22</v>
      </c>
      <c r="J20" s="32">
        <f>'Coffee SnD ETG'!H21</f>
        <v>23</v>
      </c>
      <c r="K20" s="32">
        <f>'Coffee SnD ETG'!I21</f>
        <v>24</v>
      </c>
      <c r="L20" s="32">
        <v>21.5</v>
      </c>
      <c r="M20" s="32">
        <f>'Coffee SnD ETG'!K21</f>
        <v>26</v>
      </c>
      <c r="N20" s="32">
        <f>'Coffee SnD ETG'!L21</f>
        <v>24.6</v>
      </c>
      <c r="O20" s="32">
        <f>'Coffee SnD ETG'!M21</f>
        <v>25</v>
      </c>
      <c r="P20" s="32"/>
    </row>
    <row r="21" spans="1:17" x14ac:dyDescent="0.55000000000000004">
      <c r="A21" s="1" t="s">
        <v>174</v>
      </c>
      <c r="B21" s="37">
        <v>4.5</v>
      </c>
      <c r="C21" s="37">
        <v>2.2999999999999998</v>
      </c>
      <c r="D21" s="37">
        <v>0.3</v>
      </c>
      <c r="E21" s="37">
        <v>0.7</v>
      </c>
      <c r="F21" s="37">
        <v>3.6</v>
      </c>
      <c r="G21" s="37">
        <v>4.5</v>
      </c>
      <c r="H21" s="37">
        <v>4.7</v>
      </c>
      <c r="I21" s="37">
        <v>2.6</v>
      </c>
      <c r="J21" s="37">
        <v>1.5</v>
      </c>
      <c r="K21" s="37">
        <v>8.1999999999999993</v>
      </c>
      <c r="L21" s="37">
        <v>6.6</v>
      </c>
      <c r="M21" s="37">
        <v>4.7</v>
      </c>
      <c r="N21" s="37">
        <v>4.5999999999999996</v>
      </c>
      <c r="O21" s="37">
        <v>5</v>
      </c>
      <c r="P21" s="37"/>
    </row>
    <row r="22" spans="1:17" x14ac:dyDescent="0.55000000000000004">
      <c r="A22" s="1" t="s">
        <v>175</v>
      </c>
      <c r="B22" s="4">
        <v>2.8</v>
      </c>
      <c r="C22" s="4">
        <v>2.9</v>
      </c>
      <c r="D22" s="4">
        <v>3</v>
      </c>
      <c r="E22" s="4">
        <v>2.9</v>
      </c>
      <c r="F22" s="4">
        <v>4</v>
      </c>
      <c r="G22" s="4">
        <v>4.2</v>
      </c>
      <c r="H22" s="4">
        <v>4</v>
      </c>
      <c r="I22" s="4">
        <v>4.0999999999999996</v>
      </c>
      <c r="J22" s="4">
        <v>3.8</v>
      </c>
      <c r="K22" s="4">
        <v>3.6</v>
      </c>
      <c r="L22" s="4">
        <v>4.2</v>
      </c>
      <c r="M22" s="4">
        <v>3.8</v>
      </c>
      <c r="N22" s="4">
        <v>3</v>
      </c>
      <c r="O22" s="4">
        <v>4</v>
      </c>
      <c r="P22" s="4"/>
    </row>
    <row r="23" spans="1:17" x14ac:dyDescent="0.55000000000000004">
      <c r="A23" s="1" t="s">
        <v>42</v>
      </c>
      <c r="B23" s="27">
        <v>11.4</v>
      </c>
      <c r="C23" s="27">
        <v>11.3</v>
      </c>
      <c r="D23" s="27">
        <v>7.8</v>
      </c>
      <c r="E23" s="27">
        <v>9.6999999999999993</v>
      </c>
      <c r="F23" s="27">
        <v>12.2</v>
      </c>
      <c r="G23" s="27">
        <v>12.7</v>
      </c>
      <c r="H23" s="27">
        <v>11.7</v>
      </c>
      <c r="I23" s="26">
        <f>I24*I35</f>
        <v>16.52</v>
      </c>
      <c r="J23" s="26">
        <f>J24*J35</f>
        <v>16.59</v>
      </c>
      <c r="K23" s="26">
        <f>K24*K35</f>
        <v>13.200000000000001</v>
      </c>
      <c r="L23" s="26">
        <f>L24*L35</f>
        <v>14.399999999999999</v>
      </c>
      <c r="M23" s="26">
        <f t="shared" ref="M23:O23" si="23">M24*M35</f>
        <v>17.25</v>
      </c>
      <c r="N23" s="26">
        <f t="shared" si="23"/>
        <v>14.950000000000001</v>
      </c>
      <c r="O23" s="26">
        <f t="shared" si="23"/>
        <v>13.200000000000001</v>
      </c>
      <c r="P23" s="27"/>
    </row>
    <row r="24" spans="1:17" x14ac:dyDescent="0.55000000000000004">
      <c r="A24" s="1" t="s">
        <v>165</v>
      </c>
      <c r="B24" s="34">
        <v>0.56000000000000005</v>
      </c>
      <c r="C24" s="34">
        <v>0.53</v>
      </c>
      <c r="D24" s="34">
        <v>0.35</v>
      </c>
      <c r="E24" s="34">
        <v>0.43</v>
      </c>
      <c r="F24" s="34">
        <v>0.52</v>
      </c>
      <c r="G24" s="34">
        <v>0.54</v>
      </c>
      <c r="H24" s="34">
        <v>0.5</v>
      </c>
      <c r="I24" s="34">
        <v>0.7</v>
      </c>
      <c r="J24" s="34">
        <v>0.7</v>
      </c>
      <c r="K24" s="34">
        <v>0.55000000000000004</v>
      </c>
      <c r="L24" s="34">
        <v>0.6</v>
      </c>
      <c r="M24" s="34">
        <v>0.75</v>
      </c>
      <c r="N24" s="34">
        <v>0.65</v>
      </c>
      <c r="O24" s="34">
        <v>0.55000000000000004</v>
      </c>
      <c r="P24" s="34"/>
    </row>
    <row r="25" spans="1:17" x14ac:dyDescent="0.55000000000000004">
      <c r="A25" s="1" t="s">
        <v>166</v>
      </c>
      <c r="B25" s="38">
        <f>B20-B21-B22-B23</f>
        <v>-0.50000000000000178</v>
      </c>
      <c r="C25" s="38">
        <f t="shared" ref="C25:N25" si="24">C20-C21-C22-C23</f>
        <v>-0.50000000000000178</v>
      </c>
      <c r="D25" s="38">
        <f t="shared" si="24"/>
        <v>0.49999999999999911</v>
      </c>
      <c r="E25" s="38">
        <f t="shared" si="24"/>
        <v>0</v>
      </c>
      <c r="F25" s="38">
        <f t="shared" si="24"/>
        <v>-0.79999999999999893</v>
      </c>
      <c r="G25" s="38">
        <f t="shared" si="24"/>
        <v>-0.39999999999999858</v>
      </c>
      <c r="H25" s="38">
        <f t="shared" si="24"/>
        <v>-0.39999999999999858</v>
      </c>
      <c r="I25" s="38">
        <f t="shared" si="24"/>
        <v>-1.2200000000000006</v>
      </c>
      <c r="J25" s="38">
        <f t="shared" si="24"/>
        <v>1.1099999999999994</v>
      </c>
      <c r="K25" s="38">
        <f t="shared" si="24"/>
        <v>-1</v>
      </c>
      <c r="L25" s="38">
        <f t="shared" si="24"/>
        <v>-3.6999999999999993</v>
      </c>
      <c r="M25" s="38">
        <f t="shared" si="24"/>
        <v>0.25</v>
      </c>
      <c r="N25" s="38">
        <f t="shared" si="24"/>
        <v>2.0499999999999989</v>
      </c>
      <c r="O25" s="38"/>
      <c r="P25" s="38"/>
    </row>
    <row r="26" spans="1:17" x14ac:dyDescent="0.55000000000000004">
      <c r="A26" s="1" t="s">
        <v>167</v>
      </c>
      <c r="B26" s="32">
        <v>8</v>
      </c>
      <c r="C26" s="32">
        <f>B26+C25</f>
        <v>7.4999999999999982</v>
      </c>
      <c r="D26" s="32">
        <f t="shared" ref="D26" si="25">C26+D25</f>
        <v>7.9999999999999973</v>
      </c>
      <c r="E26" s="32">
        <f t="shared" ref="E26" si="26">D26+E25</f>
        <v>7.9999999999999973</v>
      </c>
      <c r="F26" s="32">
        <f t="shared" ref="F26" si="27">E26+F25</f>
        <v>7.1999999999999984</v>
      </c>
      <c r="G26" s="32">
        <f t="shared" ref="G26" si="28">F26+G25</f>
        <v>6.8</v>
      </c>
      <c r="H26" s="32">
        <f t="shared" ref="H26" si="29">G26+H25</f>
        <v>6.4000000000000012</v>
      </c>
      <c r="I26" s="56">
        <f t="shared" ref="I26:L26" si="30">H26+I25</f>
        <v>5.1800000000000006</v>
      </c>
      <c r="J26" s="56">
        <f t="shared" si="30"/>
        <v>6.29</v>
      </c>
      <c r="K26" s="56">
        <f t="shared" si="30"/>
        <v>5.29</v>
      </c>
      <c r="L26" s="56">
        <f t="shared" si="30"/>
        <v>1.5900000000000007</v>
      </c>
      <c r="M26" s="56">
        <f t="shared" ref="M26" si="31">L26+M25</f>
        <v>1.8400000000000007</v>
      </c>
      <c r="N26" s="56">
        <f t="shared" ref="N26:O26" si="32">M26+N25</f>
        <v>3.8899999999999997</v>
      </c>
      <c r="O26" s="56">
        <f t="shared" si="32"/>
        <v>3.8899999999999997</v>
      </c>
      <c r="P26" s="56"/>
      <c r="Q26" s="98"/>
    </row>
    <row r="27" spans="1:17" x14ac:dyDescent="0.55000000000000004">
      <c r="A27" s="1" t="s">
        <v>168</v>
      </c>
      <c r="B27" s="21">
        <f>(B21+B22)/B20</f>
        <v>0.40109890109890112</v>
      </c>
      <c r="C27" s="21">
        <f t="shared" ref="C27:N27" si="33">(C21+C22)/C20</f>
        <v>0.32499999999999996</v>
      </c>
      <c r="D27" s="21">
        <f t="shared" si="33"/>
        <v>0.28448275862068967</v>
      </c>
      <c r="E27" s="21">
        <f t="shared" si="33"/>
        <v>0.27067669172932329</v>
      </c>
      <c r="F27" s="21">
        <f t="shared" si="33"/>
        <v>0.39999999999999997</v>
      </c>
      <c r="G27" s="21">
        <f t="shared" si="33"/>
        <v>0.41428571428571426</v>
      </c>
      <c r="H27" s="21">
        <f t="shared" si="33"/>
        <v>0.43499999999999994</v>
      </c>
      <c r="I27" s="21">
        <f t="shared" si="33"/>
        <v>0.30454545454545451</v>
      </c>
      <c r="J27" s="21">
        <f t="shared" si="33"/>
        <v>0.23043478260869565</v>
      </c>
      <c r="K27" s="70">
        <f t="shared" si="33"/>
        <v>0.49166666666666664</v>
      </c>
      <c r="L27" s="70">
        <f t="shared" si="33"/>
        <v>0.50232558139534889</v>
      </c>
      <c r="M27" s="70">
        <f t="shared" si="33"/>
        <v>0.32692307692307693</v>
      </c>
      <c r="N27" s="70">
        <f t="shared" si="33"/>
        <v>0.30894308943089427</v>
      </c>
      <c r="O27" s="70">
        <f t="shared" ref="O27" si="34">(O21+O22)/O20</f>
        <v>0.36</v>
      </c>
      <c r="P27" s="70"/>
    </row>
    <row r="28" spans="1:17" x14ac:dyDescent="0.55000000000000004">
      <c r="A28" s="1" t="s">
        <v>169</v>
      </c>
      <c r="B28" s="21">
        <f>B23/B20</f>
        <v>0.62637362637362637</v>
      </c>
      <c r="C28" s="21">
        <f t="shared" ref="C28:K28" si="35">C23/C20</f>
        <v>0.70625000000000004</v>
      </c>
      <c r="D28" s="21">
        <f t="shared" si="35"/>
        <v>0.67241379310344829</v>
      </c>
      <c r="E28" s="21">
        <f t="shared" si="35"/>
        <v>0.7293233082706766</v>
      </c>
      <c r="F28" s="21">
        <f t="shared" si="35"/>
        <v>0.64210526315789473</v>
      </c>
      <c r="G28" s="21">
        <f t="shared" si="35"/>
        <v>0.60476190476190472</v>
      </c>
      <c r="H28" s="21">
        <f t="shared" si="35"/>
        <v>0.58499999999999996</v>
      </c>
      <c r="I28" s="21">
        <f t="shared" si="35"/>
        <v>0.75090909090909086</v>
      </c>
      <c r="J28" s="21">
        <f t="shared" si="35"/>
        <v>0.72130434782608699</v>
      </c>
      <c r="K28" s="70">
        <f t="shared" si="35"/>
        <v>0.55000000000000004</v>
      </c>
      <c r="L28" s="70">
        <f>AVERAGE(B28:K28)</f>
        <v>0.65884413344027282</v>
      </c>
      <c r="M28" s="70">
        <f t="shared" ref="M28:O28" si="36">AVERAGE(C28:L28)</f>
        <v>0.66209118414693735</v>
      </c>
      <c r="N28" s="70">
        <f t="shared" si="36"/>
        <v>0.6576753025616312</v>
      </c>
      <c r="O28" s="70">
        <f t="shared" si="36"/>
        <v>0.65620145350744941</v>
      </c>
      <c r="P28" s="70"/>
    </row>
    <row r="29" spans="1:17" x14ac:dyDescent="0.55000000000000004">
      <c r="A29" s="1" t="s">
        <v>176</v>
      </c>
      <c r="K29" s="4"/>
      <c r="L29" s="4"/>
      <c r="M29" s="4"/>
      <c r="N29" s="4"/>
      <c r="O29" s="4"/>
      <c r="P29" s="4"/>
    </row>
    <row r="30" spans="1:17" x14ac:dyDescent="0.55000000000000004">
      <c r="A30" s="1" t="s">
        <v>177</v>
      </c>
      <c r="B30" s="30">
        <f>B26/B23</f>
        <v>0.70175438596491224</v>
      </c>
      <c r="C30" s="30">
        <f t="shared" ref="C30:J30" si="37">C26/C23</f>
        <v>0.66371681415929185</v>
      </c>
      <c r="D30" s="30">
        <f t="shared" si="37"/>
        <v>1.0256410256410253</v>
      </c>
      <c r="E30" s="30">
        <f t="shared" si="37"/>
        <v>0.82474226804123685</v>
      </c>
      <c r="F30" s="30">
        <f t="shared" si="37"/>
        <v>0.59016393442622939</v>
      </c>
      <c r="G30" s="30">
        <f t="shared" si="37"/>
        <v>0.53543307086614178</v>
      </c>
      <c r="H30" s="30">
        <f t="shared" si="37"/>
        <v>0.54700854700854717</v>
      </c>
      <c r="I30" s="30">
        <f t="shared" si="37"/>
        <v>0.31355932203389836</v>
      </c>
      <c r="J30" s="30">
        <f t="shared" si="37"/>
        <v>0.37914406268836648</v>
      </c>
      <c r="K30" s="71">
        <f>K26/K23</f>
        <v>0.4007575757575757</v>
      </c>
      <c r="L30" s="71">
        <f>L26/L23</f>
        <v>0.11041666666666673</v>
      </c>
      <c r="M30" s="71">
        <f t="shared" ref="M30:N30" si="38">M26/M23</f>
        <v>0.10666666666666672</v>
      </c>
      <c r="N30" s="71">
        <f t="shared" si="38"/>
        <v>0.26020066889632104</v>
      </c>
      <c r="O30" s="71">
        <f t="shared" ref="O30" si="39">O26/O23</f>
        <v>0.29469696969696962</v>
      </c>
      <c r="P30" s="71"/>
    </row>
    <row r="31" spans="1:17" x14ac:dyDescent="0.55000000000000004">
      <c r="J31" s="1"/>
      <c r="K31" s="1"/>
    </row>
    <row r="32" spans="1:17" x14ac:dyDescent="0.55000000000000004">
      <c r="A32" s="1" t="s">
        <v>178</v>
      </c>
      <c r="B32" s="30"/>
      <c r="C32" s="30">
        <f t="shared" ref="C32:O32" si="40">C23/B23-1</f>
        <v>-8.7719298245613198E-3</v>
      </c>
      <c r="D32" s="30">
        <f t="shared" si="40"/>
        <v>-0.30973451327433632</v>
      </c>
      <c r="E32" s="30">
        <f t="shared" si="40"/>
        <v>0.24358974358974361</v>
      </c>
      <c r="F32" s="30">
        <f t="shared" si="40"/>
        <v>0.25773195876288657</v>
      </c>
      <c r="G32" s="30">
        <f t="shared" si="40"/>
        <v>4.0983606557376984E-2</v>
      </c>
      <c r="H32" s="30">
        <f t="shared" si="40"/>
        <v>-7.8740157480314932E-2</v>
      </c>
      <c r="I32" s="30">
        <f t="shared" si="40"/>
        <v>0.41196581196581206</v>
      </c>
      <c r="J32" s="30">
        <f t="shared" si="40"/>
        <v>4.237288135593209E-3</v>
      </c>
      <c r="K32" s="30">
        <f t="shared" si="40"/>
        <v>-0.20433996383363462</v>
      </c>
      <c r="L32" s="30">
        <f t="shared" si="40"/>
        <v>9.0909090909090606E-2</v>
      </c>
      <c r="M32" s="30">
        <f t="shared" si="40"/>
        <v>0.19791666666666674</v>
      </c>
      <c r="N32" s="30">
        <f t="shared" si="40"/>
        <v>-0.1333333333333333</v>
      </c>
      <c r="O32" s="30">
        <f t="shared" si="40"/>
        <v>-0.117056856187291</v>
      </c>
      <c r="P32" s="71"/>
    </row>
    <row r="33" spans="1:16" x14ac:dyDescent="0.55000000000000004">
      <c r="K33" s="4"/>
      <c r="L33" s="4"/>
      <c r="M33" s="4"/>
      <c r="N33" s="4"/>
      <c r="O33" s="4"/>
      <c r="P33" s="4"/>
    </row>
    <row r="34" spans="1:16" x14ac:dyDescent="0.55000000000000004">
      <c r="A34" s="1" t="s">
        <v>179</v>
      </c>
      <c r="B34" s="4">
        <f>B20+B4</f>
        <v>50.3</v>
      </c>
      <c r="C34" s="4">
        <f t="shared" ref="C34:N34" si="41">C20+C4</f>
        <v>51.4</v>
      </c>
      <c r="D34" s="4">
        <f t="shared" si="41"/>
        <v>57.300000000000004</v>
      </c>
      <c r="E34" s="4">
        <f t="shared" si="41"/>
        <v>50.599999999999994</v>
      </c>
      <c r="F34" s="4">
        <f t="shared" si="41"/>
        <v>67</v>
      </c>
      <c r="G34" s="4">
        <f t="shared" si="41"/>
        <v>60</v>
      </c>
      <c r="H34" s="4">
        <f t="shared" si="41"/>
        <v>73</v>
      </c>
      <c r="I34" s="4">
        <f t="shared" si="41"/>
        <v>58</v>
      </c>
      <c r="J34" s="4">
        <f t="shared" si="41"/>
        <v>60</v>
      </c>
      <c r="K34" s="4">
        <f t="shared" si="41"/>
        <v>66</v>
      </c>
      <c r="L34" s="4">
        <f t="shared" si="41"/>
        <v>64.5</v>
      </c>
      <c r="M34" s="4">
        <f t="shared" si="41"/>
        <v>63</v>
      </c>
      <c r="N34" s="4">
        <f t="shared" si="41"/>
        <v>74.599999999999994</v>
      </c>
      <c r="O34" s="4">
        <f t="shared" ref="O34" si="42">O20+O4</f>
        <v>66</v>
      </c>
      <c r="P34" s="4"/>
    </row>
    <row r="35" spans="1:16" x14ac:dyDescent="0.55000000000000004">
      <c r="A35" s="18" t="s">
        <v>180</v>
      </c>
      <c r="B35" s="89">
        <f t="shared" ref="B35:G35" si="43">B6+B23</f>
        <v>20.5</v>
      </c>
      <c r="C35" s="89">
        <f t="shared" si="43"/>
        <v>21.200000000000003</v>
      </c>
      <c r="D35" s="89">
        <f t="shared" si="43"/>
        <v>22</v>
      </c>
      <c r="E35" s="89">
        <f t="shared" si="43"/>
        <v>22.7</v>
      </c>
      <c r="F35" s="89">
        <f t="shared" si="43"/>
        <v>23.4</v>
      </c>
      <c r="G35" s="89">
        <f t="shared" si="43"/>
        <v>23.4</v>
      </c>
      <c r="H35" s="89">
        <v>23.5</v>
      </c>
      <c r="I35" s="89">
        <v>23.6</v>
      </c>
      <c r="J35" s="89">
        <v>23.7</v>
      </c>
      <c r="K35" s="89">
        <v>24</v>
      </c>
      <c r="L35" s="89">
        <v>24</v>
      </c>
      <c r="M35" s="89">
        <v>23</v>
      </c>
      <c r="N35" s="89">
        <v>23</v>
      </c>
      <c r="O35" s="89">
        <v>24</v>
      </c>
      <c r="P35" s="89"/>
    </row>
    <row r="36" spans="1:16" x14ac:dyDescent="0.55000000000000004">
      <c r="A36" s="1" t="s">
        <v>181</v>
      </c>
      <c r="C36" s="30">
        <f>C35/B35-1</f>
        <v>3.4146341463414664E-2</v>
      </c>
      <c r="D36" s="30">
        <f t="shared" ref="D36:K36" si="44">D35/C35-1</f>
        <v>3.7735849056603543E-2</v>
      </c>
      <c r="E36" s="30">
        <f t="shared" si="44"/>
        <v>3.1818181818181746E-2</v>
      </c>
      <c r="F36" s="30">
        <f t="shared" si="44"/>
        <v>3.0837004405286361E-2</v>
      </c>
      <c r="G36" s="30">
        <f t="shared" si="44"/>
        <v>0</v>
      </c>
      <c r="H36" s="30">
        <f t="shared" si="44"/>
        <v>4.2735042735042583E-3</v>
      </c>
      <c r="I36" s="30">
        <f t="shared" si="44"/>
        <v>4.2553191489362874E-3</v>
      </c>
      <c r="J36" s="30">
        <f t="shared" si="44"/>
        <v>4.237288135593209E-3</v>
      </c>
      <c r="K36" s="71">
        <f t="shared" si="44"/>
        <v>1.2658227848101333E-2</v>
      </c>
      <c r="L36" s="71">
        <f>L35/K35-1</f>
        <v>0</v>
      </c>
      <c r="M36" s="71">
        <f t="shared" ref="M36:O36" si="45">M35/L35-1</f>
        <v>-4.166666666666663E-2</v>
      </c>
      <c r="N36" s="71">
        <f t="shared" si="45"/>
        <v>0</v>
      </c>
      <c r="O36" s="71">
        <f t="shared" si="45"/>
        <v>4.3478260869565188E-2</v>
      </c>
      <c r="P36" s="71"/>
    </row>
    <row r="37" spans="1:16" x14ac:dyDescent="0.55000000000000004">
      <c r="C37" s="30"/>
      <c r="D37" s="30"/>
      <c r="E37" s="30"/>
      <c r="F37" s="30"/>
      <c r="G37" s="30"/>
      <c r="H37" s="30"/>
      <c r="I37" s="30"/>
      <c r="J37" s="30"/>
      <c r="K37" s="71"/>
      <c r="L37" s="71"/>
      <c r="M37" s="71"/>
      <c r="N37" s="71"/>
      <c r="O37" s="71"/>
      <c r="P37" s="71"/>
    </row>
    <row r="38" spans="1:16" x14ac:dyDescent="0.55000000000000004">
      <c r="A38" s="33" t="s">
        <v>182</v>
      </c>
      <c r="B38" s="86" t="s">
        <v>149</v>
      </c>
      <c r="C38" s="33" t="s">
        <v>150</v>
      </c>
      <c r="D38" s="86" t="s">
        <v>151</v>
      </c>
      <c r="E38" s="33" t="s">
        <v>152</v>
      </c>
      <c r="F38" s="86" t="s">
        <v>153</v>
      </c>
      <c r="G38" s="33" t="s">
        <v>154</v>
      </c>
      <c r="H38" s="86" t="s">
        <v>155</v>
      </c>
      <c r="I38" s="33" t="s">
        <v>156</v>
      </c>
      <c r="J38" s="86" t="s">
        <v>157</v>
      </c>
      <c r="K38" s="33" t="s">
        <v>158</v>
      </c>
      <c r="L38" s="86" t="s">
        <v>159</v>
      </c>
      <c r="M38" s="33" t="s">
        <v>160</v>
      </c>
      <c r="N38" s="33" t="s">
        <v>161</v>
      </c>
      <c r="O38" s="140" t="s">
        <v>162</v>
      </c>
      <c r="P38" s="33"/>
    </row>
    <row r="39" spans="1:16" x14ac:dyDescent="0.55000000000000004">
      <c r="A39" s="18" t="s">
        <v>41</v>
      </c>
      <c r="B39" s="32">
        <f t="shared" ref="B39:O39" si="46">B4+B20</f>
        <v>50.3</v>
      </c>
      <c r="C39" s="32">
        <f t="shared" si="46"/>
        <v>51.4</v>
      </c>
      <c r="D39" s="32">
        <f t="shared" si="46"/>
        <v>57.300000000000004</v>
      </c>
      <c r="E39" s="32">
        <f t="shared" si="46"/>
        <v>50.599999999999994</v>
      </c>
      <c r="F39" s="32">
        <f t="shared" si="46"/>
        <v>67</v>
      </c>
      <c r="G39" s="32">
        <f t="shared" si="46"/>
        <v>60</v>
      </c>
      <c r="H39" s="32">
        <f t="shared" si="46"/>
        <v>73</v>
      </c>
      <c r="I39" s="32">
        <f t="shared" si="46"/>
        <v>58</v>
      </c>
      <c r="J39" s="32">
        <f t="shared" si="46"/>
        <v>60</v>
      </c>
      <c r="K39" s="32">
        <f t="shared" si="46"/>
        <v>66</v>
      </c>
      <c r="L39" s="32">
        <f t="shared" si="46"/>
        <v>64.5</v>
      </c>
      <c r="M39" s="32">
        <f t="shared" si="46"/>
        <v>63</v>
      </c>
      <c r="N39" s="32">
        <f t="shared" si="46"/>
        <v>74.599999999999994</v>
      </c>
      <c r="O39" s="32">
        <f t="shared" si="46"/>
        <v>66</v>
      </c>
      <c r="P39" s="32"/>
    </row>
    <row r="40" spans="1:16" x14ac:dyDescent="0.55000000000000004">
      <c r="A40" s="1" t="s">
        <v>174</v>
      </c>
      <c r="B40" s="32">
        <f t="shared" ref="B40:N40" si="47">B5+B21</f>
        <v>33</v>
      </c>
      <c r="C40" s="32">
        <f t="shared" si="47"/>
        <v>31.8</v>
      </c>
      <c r="D40" s="32">
        <f t="shared" si="47"/>
        <v>29.3</v>
      </c>
      <c r="E40" s="32">
        <f t="shared" si="47"/>
        <v>26.9</v>
      </c>
      <c r="F40" s="32">
        <f t="shared" si="47"/>
        <v>37.300000000000004</v>
      </c>
      <c r="G40" s="32">
        <f t="shared" si="47"/>
        <v>36.200000000000003</v>
      </c>
      <c r="H40" s="32">
        <f t="shared" si="47"/>
        <v>41.6</v>
      </c>
      <c r="I40" s="32">
        <f t="shared" si="47"/>
        <v>35.6</v>
      </c>
      <c r="J40" s="32">
        <f t="shared" si="47"/>
        <v>31.8</v>
      </c>
      <c r="K40" s="32">
        <f t="shared" si="47"/>
        <v>43.7</v>
      </c>
      <c r="L40" s="32">
        <f t="shared" si="47"/>
        <v>41.4</v>
      </c>
      <c r="M40" s="32">
        <f t="shared" si="47"/>
        <v>36.700000000000003</v>
      </c>
      <c r="N40" s="32">
        <f t="shared" si="47"/>
        <v>36.6</v>
      </c>
      <c r="O40" s="32">
        <f t="shared" ref="O40" si="48">O5+O21</f>
        <v>37</v>
      </c>
      <c r="P40" s="32"/>
    </row>
    <row r="41" spans="1:16" x14ac:dyDescent="0.55000000000000004">
      <c r="A41" s="1" t="s">
        <v>175</v>
      </c>
      <c r="B41" s="32">
        <f t="shared" ref="B41:N41" si="49">B22</f>
        <v>2.8</v>
      </c>
      <c r="C41" s="32">
        <f t="shared" si="49"/>
        <v>2.9</v>
      </c>
      <c r="D41" s="32">
        <f t="shared" si="49"/>
        <v>3</v>
      </c>
      <c r="E41" s="32">
        <f t="shared" si="49"/>
        <v>2.9</v>
      </c>
      <c r="F41" s="32">
        <f t="shared" si="49"/>
        <v>4</v>
      </c>
      <c r="G41" s="32">
        <f t="shared" si="49"/>
        <v>4.2</v>
      </c>
      <c r="H41" s="32">
        <f t="shared" si="49"/>
        <v>4</v>
      </c>
      <c r="I41" s="32">
        <f t="shared" si="49"/>
        <v>4.0999999999999996</v>
      </c>
      <c r="J41" s="32">
        <f t="shared" si="49"/>
        <v>3.8</v>
      </c>
      <c r="K41" s="32">
        <f t="shared" si="49"/>
        <v>3.6</v>
      </c>
      <c r="L41" s="32">
        <f t="shared" si="49"/>
        <v>4.2</v>
      </c>
      <c r="M41" s="32">
        <f t="shared" si="49"/>
        <v>3.8</v>
      </c>
      <c r="N41" s="32">
        <f t="shared" si="49"/>
        <v>3</v>
      </c>
      <c r="O41" s="32">
        <f t="shared" ref="O41" si="50">O22</f>
        <v>4</v>
      </c>
      <c r="P41" s="32"/>
    </row>
    <row r="42" spans="1:16" x14ac:dyDescent="0.55000000000000004">
      <c r="A42" s="1" t="s">
        <v>42</v>
      </c>
      <c r="B42" s="32">
        <f t="shared" ref="B42:L42" si="51">B6+B23</f>
        <v>20.5</v>
      </c>
      <c r="C42" s="32">
        <f t="shared" si="51"/>
        <v>21.200000000000003</v>
      </c>
      <c r="D42" s="32">
        <f t="shared" si="51"/>
        <v>22</v>
      </c>
      <c r="E42" s="32">
        <f t="shared" si="51"/>
        <v>22.7</v>
      </c>
      <c r="F42" s="32">
        <f t="shared" si="51"/>
        <v>23.4</v>
      </c>
      <c r="G42" s="32">
        <f t="shared" si="51"/>
        <v>23.4</v>
      </c>
      <c r="H42" s="32">
        <f t="shared" si="51"/>
        <v>23.4</v>
      </c>
      <c r="I42" s="32">
        <f t="shared" si="51"/>
        <v>23.6</v>
      </c>
      <c r="J42" s="32">
        <f t="shared" si="51"/>
        <v>23.700000000000003</v>
      </c>
      <c r="K42" s="32">
        <f t="shared" si="51"/>
        <v>24</v>
      </c>
      <c r="L42" s="32">
        <f t="shared" si="51"/>
        <v>24</v>
      </c>
      <c r="M42" s="32">
        <f t="shared" ref="M42:N42" si="52">M6+M23</f>
        <v>23</v>
      </c>
      <c r="N42" s="32">
        <f t="shared" si="52"/>
        <v>23</v>
      </c>
      <c r="O42" s="32">
        <f t="shared" ref="O42" si="53">O6+O23</f>
        <v>24</v>
      </c>
      <c r="P42" s="32"/>
    </row>
    <row r="43" spans="1:16" x14ac:dyDescent="0.55000000000000004">
      <c r="A43" s="1" t="s">
        <v>166</v>
      </c>
      <c r="B43" s="38">
        <f t="shared" ref="B43:L43" si="54">B39-B40-B41-B42</f>
        <v>-6.0000000000000036</v>
      </c>
      <c r="C43" s="38">
        <f t="shared" si="54"/>
        <v>-4.5000000000000036</v>
      </c>
      <c r="D43" s="38">
        <f t="shared" si="54"/>
        <v>3.0000000000000036</v>
      </c>
      <c r="E43" s="38">
        <f t="shared" si="54"/>
        <v>-1.9000000000000021</v>
      </c>
      <c r="F43" s="38">
        <f t="shared" si="54"/>
        <v>2.2999999999999972</v>
      </c>
      <c r="G43" s="38">
        <f t="shared" si="54"/>
        <v>-3.8000000000000007</v>
      </c>
      <c r="H43" s="38">
        <f t="shared" si="54"/>
        <v>4</v>
      </c>
      <c r="I43" s="38">
        <f t="shared" si="54"/>
        <v>-5.3000000000000043</v>
      </c>
      <c r="J43" s="38">
        <f t="shared" si="54"/>
        <v>0.69999999999999574</v>
      </c>
      <c r="K43" s="38">
        <f t="shared" si="54"/>
        <v>-5.3000000000000043</v>
      </c>
      <c r="L43" s="38">
        <f t="shared" si="54"/>
        <v>-5.0999999999999979</v>
      </c>
      <c r="M43" s="38">
        <f t="shared" ref="M43:N43" si="55">M39-M40-M41-M42</f>
        <v>-0.50000000000000355</v>
      </c>
      <c r="N43" s="38">
        <f t="shared" si="55"/>
        <v>11.999999999999993</v>
      </c>
      <c r="O43" s="38">
        <f t="shared" ref="O43" si="56">O39-O40-O41-O42</f>
        <v>1</v>
      </c>
      <c r="P43" s="124"/>
    </row>
    <row r="44" spans="1:16" x14ac:dyDescent="0.55000000000000004">
      <c r="A44" s="1" t="s">
        <v>167</v>
      </c>
      <c r="B44" s="123">
        <f t="shared" ref="B44:N44" si="57">B9+B26</f>
        <v>23</v>
      </c>
      <c r="C44" s="123">
        <f t="shared" si="57"/>
        <v>18.499999999999996</v>
      </c>
      <c r="D44" s="123">
        <f t="shared" si="57"/>
        <v>21.5</v>
      </c>
      <c r="E44" s="123">
        <f t="shared" si="57"/>
        <v>19.599999999999998</v>
      </c>
      <c r="F44" s="123">
        <f t="shared" si="57"/>
        <v>21.899999999999995</v>
      </c>
      <c r="G44" s="123">
        <f t="shared" si="57"/>
        <v>18.099999999999998</v>
      </c>
      <c r="H44" s="123">
        <f t="shared" si="57"/>
        <v>22.1</v>
      </c>
      <c r="I44" s="123">
        <f t="shared" si="57"/>
        <v>16.8</v>
      </c>
      <c r="J44" s="123">
        <f t="shared" si="57"/>
        <v>17.499999999999996</v>
      </c>
      <c r="K44" s="123">
        <f t="shared" si="57"/>
        <v>12.2</v>
      </c>
      <c r="L44" s="123">
        <f t="shared" si="57"/>
        <v>7.1000000000000005</v>
      </c>
      <c r="M44" s="123">
        <f t="shared" si="57"/>
        <v>6.6000000000000005</v>
      </c>
      <c r="N44" s="123">
        <f t="shared" si="57"/>
        <v>18.600000000000001</v>
      </c>
      <c r="O44" s="123">
        <f t="shared" ref="O44" si="58">O9+O26</f>
        <v>16.8</v>
      </c>
      <c r="P44" s="123"/>
    </row>
    <row r="45" spans="1:16" x14ac:dyDescent="0.55000000000000004">
      <c r="A45" s="1" t="s">
        <v>168</v>
      </c>
      <c r="B45" s="21">
        <f t="shared" ref="B45:L45" si="59">(B40+B41)/B39</f>
        <v>0.71172962226640157</v>
      </c>
      <c r="C45" s="21">
        <f t="shared" si="59"/>
        <v>0.67509727626459148</v>
      </c>
      <c r="D45" s="21">
        <f t="shared" si="59"/>
        <v>0.56369982547993014</v>
      </c>
      <c r="E45" s="21">
        <f t="shared" si="59"/>
        <v>0.58893280632411071</v>
      </c>
      <c r="F45" s="21">
        <f t="shared" si="59"/>
        <v>0.61641791044776129</v>
      </c>
      <c r="G45" s="21">
        <f t="shared" si="59"/>
        <v>0.67333333333333345</v>
      </c>
      <c r="H45" s="21">
        <f t="shared" si="59"/>
        <v>0.62465753424657533</v>
      </c>
      <c r="I45" s="21">
        <f t="shared" si="59"/>
        <v>0.68448275862068975</v>
      </c>
      <c r="J45" s="21">
        <f t="shared" si="59"/>
        <v>0.59333333333333338</v>
      </c>
      <c r="K45" s="21">
        <f t="shared" si="59"/>
        <v>0.71666666666666679</v>
      </c>
      <c r="L45" s="21">
        <f t="shared" si="59"/>
        <v>0.7069767441860465</v>
      </c>
      <c r="M45" s="21">
        <f t="shared" ref="M45:N45" si="60">(M40+M41)/M39</f>
        <v>0.6428571428571429</v>
      </c>
      <c r="N45" s="21">
        <f t="shared" si="60"/>
        <v>0.53083109919571048</v>
      </c>
      <c r="O45" s="21">
        <f t="shared" ref="O45" si="61">(O40+O41)/O39</f>
        <v>0.62121212121212122</v>
      </c>
      <c r="P45" s="21"/>
    </row>
    <row r="46" spans="1:16" x14ac:dyDescent="0.55000000000000004">
      <c r="A46" s="1" t="s">
        <v>169</v>
      </c>
      <c r="B46" s="21">
        <f t="shared" ref="B46:M46" si="62">B42/B39</f>
        <v>0.4075546719681909</v>
      </c>
      <c r="C46" s="21">
        <f t="shared" si="62"/>
        <v>0.41245136186770437</v>
      </c>
      <c r="D46" s="21">
        <f t="shared" si="62"/>
        <v>0.38394415357766143</v>
      </c>
      <c r="E46" s="21">
        <f t="shared" si="62"/>
        <v>0.44861660079051385</v>
      </c>
      <c r="F46" s="21">
        <f t="shared" si="62"/>
        <v>0.34925373134328358</v>
      </c>
      <c r="G46" s="21">
        <f t="shared" si="62"/>
        <v>0.38999999999999996</v>
      </c>
      <c r="H46" s="21">
        <f t="shared" si="62"/>
        <v>0.32054794520547941</v>
      </c>
      <c r="I46" s="21">
        <f t="shared" si="62"/>
        <v>0.40689655172413797</v>
      </c>
      <c r="J46" s="21">
        <f t="shared" si="62"/>
        <v>0.39500000000000007</v>
      </c>
      <c r="K46" s="21">
        <f t="shared" si="62"/>
        <v>0.36363636363636365</v>
      </c>
      <c r="L46" s="21">
        <f t="shared" si="62"/>
        <v>0.37209302325581395</v>
      </c>
      <c r="M46" s="21">
        <f t="shared" si="62"/>
        <v>0.36507936507936506</v>
      </c>
      <c r="N46" s="21">
        <f>N42/N39</f>
        <v>0.3083109919571046</v>
      </c>
      <c r="O46" s="21">
        <f>O42/O39</f>
        <v>0.36363636363636365</v>
      </c>
      <c r="P46" s="21"/>
    </row>
    <row r="47" spans="1:16" x14ac:dyDescent="0.55000000000000004">
      <c r="A47" s="1" t="s">
        <v>176</v>
      </c>
      <c r="K47" s="4"/>
      <c r="L47" s="4"/>
    </row>
    <row r="48" spans="1:16" x14ac:dyDescent="0.55000000000000004">
      <c r="A48" s="1" t="s">
        <v>177</v>
      </c>
      <c r="B48" s="30">
        <f t="shared" ref="B48:N48" si="63">B44/B42</f>
        <v>1.1219512195121952</v>
      </c>
      <c r="C48" s="30">
        <f t="shared" si="63"/>
        <v>0.87264150943396201</v>
      </c>
      <c r="D48" s="30">
        <f t="shared" si="63"/>
        <v>0.97727272727272729</v>
      </c>
      <c r="E48" s="30">
        <f t="shared" si="63"/>
        <v>0.86343612334801756</v>
      </c>
      <c r="F48" s="30">
        <f t="shared" si="63"/>
        <v>0.93589743589743579</v>
      </c>
      <c r="G48" s="30">
        <f t="shared" si="63"/>
        <v>0.77350427350427342</v>
      </c>
      <c r="H48" s="30">
        <f t="shared" si="63"/>
        <v>0.94444444444444453</v>
      </c>
      <c r="I48" s="30">
        <f t="shared" si="63"/>
        <v>0.71186440677966101</v>
      </c>
      <c r="J48" s="30">
        <f t="shared" si="63"/>
        <v>0.73839662447257359</v>
      </c>
      <c r="K48" s="30">
        <f t="shared" si="63"/>
        <v>0.5083333333333333</v>
      </c>
      <c r="L48" s="30">
        <f t="shared" si="63"/>
        <v>0.29583333333333334</v>
      </c>
      <c r="M48" s="30">
        <f t="shared" si="63"/>
        <v>0.28695652173913044</v>
      </c>
      <c r="N48" s="30">
        <f t="shared" si="63"/>
        <v>0.80869565217391315</v>
      </c>
      <c r="O48" s="30">
        <f t="shared" ref="O48" si="64">O44/O42</f>
        <v>0.70000000000000007</v>
      </c>
      <c r="P48" s="30"/>
    </row>
    <row r="49" spans="1:19" x14ac:dyDescent="0.55000000000000004">
      <c r="K49" s="4"/>
      <c r="L49" s="4"/>
    </row>
    <row r="50" spans="1:19" x14ac:dyDescent="0.55000000000000004">
      <c r="A50" s="1" t="s">
        <v>179</v>
      </c>
      <c r="B50" s="4">
        <f t="shared" ref="B50:N50" si="65">B39+B23</f>
        <v>61.699999999999996</v>
      </c>
      <c r="C50" s="4">
        <f t="shared" si="65"/>
        <v>62.7</v>
      </c>
      <c r="D50" s="4">
        <f t="shared" si="65"/>
        <v>65.100000000000009</v>
      </c>
      <c r="E50" s="4">
        <f t="shared" si="65"/>
        <v>60.3</v>
      </c>
      <c r="F50" s="4">
        <f t="shared" si="65"/>
        <v>79.2</v>
      </c>
      <c r="G50" s="4">
        <f t="shared" si="65"/>
        <v>72.7</v>
      </c>
      <c r="H50" s="4">
        <f t="shared" si="65"/>
        <v>84.7</v>
      </c>
      <c r="I50" s="4">
        <f t="shared" si="65"/>
        <v>74.52</v>
      </c>
      <c r="J50" s="4">
        <f t="shared" si="65"/>
        <v>76.59</v>
      </c>
      <c r="K50" s="4">
        <f t="shared" si="65"/>
        <v>79.2</v>
      </c>
      <c r="L50" s="4">
        <f t="shared" si="65"/>
        <v>78.900000000000006</v>
      </c>
      <c r="M50" s="4">
        <f t="shared" si="65"/>
        <v>80.25</v>
      </c>
      <c r="N50" s="4">
        <f t="shared" si="65"/>
        <v>89.55</v>
      </c>
      <c r="O50" s="4">
        <f t="shared" ref="O50" si="66">O39+O23</f>
        <v>79.2</v>
      </c>
    </row>
    <row r="51" spans="1:19" x14ac:dyDescent="0.55000000000000004">
      <c r="A51" s="18" t="s">
        <v>180</v>
      </c>
      <c r="B51" s="89">
        <f t="shared" ref="B51:G51" si="67">B25+B42</f>
        <v>20</v>
      </c>
      <c r="C51" s="89">
        <f t="shared" si="67"/>
        <v>20.700000000000003</v>
      </c>
      <c r="D51" s="89">
        <f t="shared" si="67"/>
        <v>22.5</v>
      </c>
      <c r="E51" s="89">
        <f t="shared" si="67"/>
        <v>22.7</v>
      </c>
      <c r="F51" s="89">
        <f t="shared" si="67"/>
        <v>22.6</v>
      </c>
      <c r="G51" s="89">
        <f t="shared" si="67"/>
        <v>23</v>
      </c>
      <c r="H51" s="89">
        <v>23.5</v>
      </c>
      <c r="I51" s="89">
        <v>23.6</v>
      </c>
      <c r="J51" s="89">
        <v>23.7</v>
      </c>
      <c r="K51" s="89">
        <v>24</v>
      </c>
      <c r="L51" s="89">
        <v>24</v>
      </c>
      <c r="M51" s="89">
        <v>23</v>
      </c>
      <c r="N51" s="89">
        <v>23</v>
      </c>
      <c r="O51" s="89">
        <v>24</v>
      </c>
    </row>
    <row r="52" spans="1:19" x14ac:dyDescent="0.55000000000000004">
      <c r="A52" s="1" t="s">
        <v>181</v>
      </c>
      <c r="C52" s="30">
        <f t="shared" ref="C52:L52" si="68">C51/B51-1</f>
        <v>3.5000000000000142E-2</v>
      </c>
      <c r="D52" s="30">
        <f t="shared" si="68"/>
        <v>8.6956521739130377E-2</v>
      </c>
      <c r="E52" s="30">
        <f t="shared" si="68"/>
        <v>8.8888888888889461E-3</v>
      </c>
      <c r="F52" s="30">
        <f t="shared" si="68"/>
        <v>-4.405286343612258E-3</v>
      </c>
      <c r="G52" s="30">
        <f t="shared" si="68"/>
        <v>1.7699115044247815E-2</v>
      </c>
      <c r="H52" s="30">
        <f t="shared" si="68"/>
        <v>2.1739130434782705E-2</v>
      </c>
      <c r="I52" s="30">
        <f t="shared" si="68"/>
        <v>4.2553191489362874E-3</v>
      </c>
      <c r="J52" s="30">
        <f t="shared" si="68"/>
        <v>4.237288135593209E-3</v>
      </c>
      <c r="K52" s="30">
        <f t="shared" si="68"/>
        <v>1.2658227848101333E-2</v>
      </c>
      <c r="L52" s="30">
        <f t="shared" si="68"/>
        <v>0</v>
      </c>
      <c r="M52" s="30">
        <f t="shared" ref="M52" si="69">M51/L51-1</f>
        <v>-4.166666666666663E-2</v>
      </c>
      <c r="N52" s="30">
        <f t="shared" ref="N52:O52" si="70">N51/M51-1</f>
        <v>0</v>
      </c>
      <c r="O52" s="30">
        <f t="shared" si="70"/>
        <v>4.3478260869565188E-2</v>
      </c>
    </row>
    <row r="54" spans="1:19" x14ac:dyDescent="0.55000000000000004">
      <c r="A54" s="18"/>
    </row>
    <row r="57" spans="1:19" x14ac:dyDescent="0.55000000000000004">
      <c r="A57" s="1" t="s">
        <v>183</v>
      </c>
    </row>
    <row r="58" spans="1:19" x14ac:dyDescent="0.55000000000000004">
      <c r="R58"/>
    </row>
    <row r="59" spans="1:19" x14ac:dyDescent="0.55000000000000004">
      <c r="A59" s="49" t="s">
        <v>184</v>
      </c>
      <c r="B59" s="49" t="s">
        <v>185</v>
      </c>
      <c r="C59" s="49" t="s">
        <v>41</v>
      </c>
      <c r="D59" s="49" t="s">
        <v>186</v>
      </c>
      <c r="E59" s="49" t="s">
        <v>187</v>
      </c>
      <c r="F59" s="49" t="s">
        <v>188</v>
      </c>
      <c r="G59" s="49" t="s">
        <v>164</v>
      </c>
      <c r="H59" s="49" t="s">
        <v>189</v>
      </c>
      <c r="I59" s="49" t="s">
        <v>190</v>
      </c>
      <c r="K59" s="49" t="s">
        <v>191</v>
      </c>
      <c r="L59" s="49" t="s">
        <v>185</v>
      </c>
      <c r="M59" s="49" t="s">
        <v>41</v>
      </c>
      <c r="N59" s="49" t="s">
        <v>186</v>
      </c>
      <c r="O59" s="49" t="s">
        <v>187</v>
      </c>
      <c r="P59" s="49" t="s">
        <v>188</v>
      </c>
      <c r="Q59" s="49" t="s">
        <v>164</v>
      </c>
      <c r="R59" s="49" t="s">
        <v>189</v>
      </c>
      <c r="S59" s="49" t="s">
        <v>190</v>
      </c>
    </row>
    <row r="60" spans="1:19" x14ac:dyDescent="0.55000000000000004">
      <c r="A60" s="137" t="s">
        <v>192</v>
      </c>
      <c r="I60" s="21">
        <v>0.2</v>
      </c>
      <c r="K60" s="137" t="s">
        <v>192</v>
      </c>
      <c r="S60" s="21"/>
    </row>
    <row r="61" spans="1:19" x14ac:dyDescent="0.55000000000000004">
      <c r="A61" s="138" t="s">
        <v>193</v>
      </c>
      <c r="I61" s="21">
        <v>0.22</v>
      </c>
      <c r="K61" s="138" t="s">
        <v>193</v>
      </c>
      <c r="S61" s="21"/>
    </row>
    <row r="62" spans="1:19" x14ac:dyDescent="0.55000000000000004">
      <c r="A62" s="139" t="s">
        <v>194</v>
      </c>
      <c r="I62" s="21">
        <v>0.34</v>
      </c>
      <c r="K62" s="139" t="s">
        <v>194</v>
      </c>
      <c r="S62" s="21"/>
    </row>
    <row r="63" spans="1:19" x14ac:dyDescent="0.55000000000000004">
      <c r="A63" s="32" t="s">
        <v>195</v>
      </c>
      <c r="B63" s="4"/>
      <c r="C63" s="4"/>
      <c r="D63" s="4"/>
      <c r="E63" s="4"/>
      <c r="F63" s="4"/>
      <c r="G63" s="4"/>
      <c r="H63" s="4"/>
      <c r="I63" s="21">
        <v>0.34</v>
      </c>
      <c r="K63" s="32" t="s">
        <v>195</v>
      </c>
      <c r="L63" s="4"/>
      <c r="M63" s="4"/>
      <c r="N63" s="4"/>
      <c r="O63" s="4"/>
      <c r="P63" s="4"/>
      <c r="Q63" s="4"/>
      <c r="R63" s="4"/>
      <c r="S63" s="21"/>
    </row>
    <row r="64" spans="1:19" x14ac:dyDescent="0.55000000000000004">
      <c r="A64" s="32" t="s">
        <v>149</v>
      </c>
      <c r="B64" s="4"/>
      <c r="C64" s="4"/>
      <c r="D64" s="4"/>
      <c r="E64" s="4"/>
      <c r="F64" s="4"/>
      <c r="G64" s="4"/>
      <c r="H64" s="4"/>
      <c r="I64" s="21">
        <v>0.26</v>
      </c>
      <c r="K64" s="32" t="s">
        <v>149</v>
      </c>
      <c r="L64" s="4"/>
      <c r="M64" s="4"/>
      <c r="N64" s="4"/>
      <c r="O64" s="4"/>
      <c r="P64" s="4"/>
      <c r="Q64" s="4"/>
      <c r="R64" s="4"/>
      <c r="S64" s="21"/>
    </row>
    <row r="65" spans="1:33" x14ac:dyDescent="0.55000000000000004">
      <c r="A65" s="32" t="s">
        <v>150</v>
      </c>
      <c r="B65" s="4"/>
      <c r="C65" s="4"/>
      <c r="D65" s="4"/>
      <c r="E65" s="4"/>
      <c r="F65" s="4"/>
      <c r="G65" s="4"/>
      <c r="H65" s="4"/>
      <c r="I65" s="21">
        <v>0.15</v>
      </c>
      <c r="K65" s="32" t="s">
        <v>150</v>
      </c>
      <c r="L65" s="4"/>
      <c r="M65" s="4"/>
      <c r="N65" s="4"/>
      <c r="O65" s="4"/>
      <c r="P65" s="4"/>
      <c r="Q65" s="4"/>
      <c r="R65" s="4"/>
      <c r="S65" s="21"/>
    </row>
    <row r="66" spans="1:33" x14ac:dyDescent="0.55000000000000004">
      <c r="A66" s="32" t="s">
        <v>151</v>
      </c>
      <c r="B66" s="4"/>
      <c r="C66" s="4"/>
      <c r="D66" s="4"/>
      <c r="E66" s="4"/>
      <c r="F66" s="4"/>
      <c r="G66" s="4"/>
      <c r="H66" s="4"/>
      <c r="I66" s="21">
        <v>0.19</v>
      </c>
      <c r="K66" s="32" t="s">
        <v>151</v>
      </c>
      <c r="L66" s="4"/>
      <c r="M66" s="4"/>
      <c r="N66" s="4"/>
      <c r="O66" s="4"/>
      <c r="P66" s="4"/>
      <c r="Q66" s="4"/>
      <c r="R66" s="4"/>
      <c r="S66" s="21"/>
    </row>
    <row r="67" spans="1:33" x14ac:dyDescent="0.55000000000000004">
      <c r="A67" s="32" t="s">
        <v>152</v>
      </c>
      <c r="B67" s="4"/>
      <c r="C67" s="4"/>
      <c r="D67" s="4"/>
      <c r="E67" s="4"/>
      <c r="F67" s="4"/>
      <c r="G67" s="4"/>
      <c r="H67" s="4"/>
      <c r="I67" s="21">
        <v>0.2</v>
      </c>
      <c r="K67" s="32" t="s">
        <v>152</v>
      </c>
      <c r="L67" s="4"/>
      <c r="M67" s="4"/>
      <c r="N67" s="4"/>
      <c r="O67" s="4"/>
      <c r="P67" s="4"/>
      <c r="Q67" s="4"/>
      <c r="R67" s="4"/>
      <c r="S67" s="21"/>
    </row>
    <row r="68" spans="1:33" x14ac:dyDescent="0.55000000000000004">
      <c r="A68" s="32" t="s">
        <v>153</v>
      </c>
      <c r="B68" s="4"/>
      <c r="C68" s="4"/>
      <c r="D68" s="4"/>
      <c r="E68" s="4"/>
      <c r="F68" s="4"/>
      <c r="G68" s="4"/>
      <c r="H68" s="4"/>
      <c r="I68" s="21">
        <v>0.26</v>
      </c>
      <c r="K68" s="32" t="s">
        <v>153</v>
      </c>
      <c r="L68" s="4"/>
      <c r="M68" s="4"/>
      <c r="N68" s="4"/>
      <c r="O68" s="4"/>
      <c r="P68" s="4"/>
      <c r="Q68" s="4"/>
      <c r="R68" s="4"/>
      <c r="S68" s="21"/>
    </row>
    <row r="69" spans="1:33" x14ac:dyDescent="0.55000000000000004">
      <c r="A69" s="32" t="s">
        <v>154</v>
      </c>
      <c r="B69" s="4"/>
      <c r="C69" s="4"/>
      <c r="D69" s="4"/>
      <c r="E69" s="4"/>
      <c r="F69" s="4"/>
      <c r="G69" s="4"/>
      <c r="H69" s="4"/>
      <c r="I69" s="21">
        <v>0.19</v>
      </c>
      <c r="K69" s="32" t="s">
        <v>154</v>
      </c>
      <c r="L69" s="4"/>
      <c r="M69" s="4"/>
      <c r="N69" s="4"/>
      <c r="O69" s="4"/>
      <c r="P69" s="4"/>
      <c r="Q69" s="4"/>
      <c r="R69" s="4"/>
      <c r="S69" s="21"/>
    </row>
    <row r="70" spans="1:33" x14ac:dyDescent="0.55000000000000004">
      <c r="A70" s="32" t="s">
        <v>155</v>
      </c>
      <c r="B70" s="4"/>
      <c r="C70" s="4"/>
      <c r="D70" s="4"/>
      <c r="E70" s="4"/>
      <c r="F70" s="4"/>
      <c r="G70" s="4"/>
      <c r="H70" s="4"/>
      <c r="I70" s="21">
        <v>0.31</v>
      </c>
      <c r="K70" s="32" t="s">
        <v>155</v>
      </c>
      <c r="L70" s="4"/>
      <c r="M70" s="4"/>
      <c r="N70" s="4"/>
      <c r="O70" s="4"/>
      <c r="P70" s="4"/>
      <c r="Q70" s="4"/>
      <c r="R70" s="4"/>
      <c r="S70" s="21"/>
    </row>
    <row r="71" spans="1:33" x14ac:dyDescent="0.55000000000000004">
      <c r="A71" s="32" t="s">
        <v>156</v>
      </c>
      <c r="B71" s="23">
        <v>14.1</v>
      </c>
      <c r="C71" s="23">
        <v>31.9</v>
      </c>
      <c r="D71" s="23">
        <f>C71+B71</f>
        <v>46</v>
      </c>
      <c r="E71" s="23">
        <v>5.0999999999999996</v>
      </c>
      <c r="F71" s="4"/>
      <c r="G71" s="4">
        <v>33.4</v>
      </c>
      <c r="H71" s="4">
        <f>D71-E71-G71</f>
        <v>7.5</v>
      </c>
      <c r="I71" s="21">
        <f>(H71/(G71+E71))</f>
        <v>0.19480519480519481</v>
      </c>
      <c r="K71" s="32" t="s">
        <v>156</v>
      </c>
      <c r="L71" s="23">
        <v>12.1</v>
      </c>
      <c r="M71" s="23">
        <v>54.3</v>
      </c>
      <c r="N71" s="23">
        <f>M71+L71</f>
        <v>66.399999999999991</v>
      </c>
      <c r="O71" s="23">
        <v>21.1</v>
      </c>
      <c r="P71" s="4"/>
      <c r="Q71" s="4">
        <v>39.700000000000003</v>
      </c>
      <c r="R71" s="4">
        <f>N71-O71-Q71</f>
        <v>5.5999999999999872</v>
      </c>
      <c r="S71" s="21">
        <f>(R71/(Q71+O71))</f>
        <v>9.2105263157894524E-2</v>
      </c>
    </row>
    <row r="72" spans="1:33" x14ac:dyDescent="0.55000000000000004">
      <c r="A72" s="32" t="s">
        <v>157</v>
      </c>
      <c r="B72" s="23">
        <f>H71</f>
        <v>7.5</v>
      </c>
      <c r="C72" s="23">
        <v>36.6</v>
      </c>
      <c r="D72" s="23">
        <f t="shared" ref="D72:D76" si="71">C72+B72</f>
        <v>44.1</v>
      </c>
      <c r="E72" s="23">
        <v>5.3</v>
      </c>
      <c r="F72" s="4"/>
      <c r="G72" s="4">
        <v>30.8</v>
      </c>
      <c r="H72" s="4">
        <f t="shared" ref="H72:H76" si="72">D72-E72-G72</f>
        <v>8.0000000000000036</v>
      </c>
      <c r="I72" s="21">
        <f t="shared" ref="I72:I76" si="73">(H72/(G72+E72))</f>
        <v>0.22160664819944606</v>
      </c>
      <c r="K72" s="32" t="s">
        <v>157</v>
      </c>
      <c r="L72" s="23">
        <f>R71</f>
        <v>5.5999999999999872</v>
      </c>
      <c r="M72" s="23">
        <v>59.1</v>
      </c>
      <c r="N72" s="23">
        <f t="shared" ref="N72:N76" si="74">M72+L72</f>
        <v>64.699999999999989</v>
      </c>
      <c r="O72" s="23">
        <v>21.3</v>
      </c>
      <c r="P72" s="4"/>
      <c r="Q72" s="4">
        <v>35.6</v>
      </c>
      <c r="R72" s="4">
        <f t="shared" ref="R72:R76" si="75">N72-O72-Q72</f>
        <v>7.7999999999999901</v>
      </c>
      <c r="S72" s="21">
        <f t="shared" ref="S72:S76" si="76">(R72/(Q72+O72))</f>
        <v>0.13708260105448136</v>
      </c>
    </row>
    <row r="73" spans="1:33" x14ac:dyDescent="0.55000000000000004">
      <c r="A73" s="32" t="s">
        <v>158</v>
      </c>
      <c r="B73" s="23">
        <f t="shared" ref="B73:B76" si="77">H72</f>
        <v>8.0000000000000036</v>
      </c>
      <c r="C73" s="23">
        <v>44.7</v>
      </c>
      <c r="D73" s="23">
        <f t="shared" si="71"/>
        <v>52.7</v>
      </c>
      <c r="E73" s="23">
        <v>8.3000000000000007</v>
      </c>
      <c r="F73" s="4"/>
      <c r="G73" s="4">
        <v>35.9</v>
      </c>
      <c r="H73" s="4">
        <f t="shared" si="72"/>
        <v>8.5000000000000071</v>
      </c>
      <c r="I73" s="21">
        <f t="shared" si="73"/>
        <v>0.19230769230769246</v>
      </c>
      <c r="K73" s="32" t="s">
        <v>158</v>
      </c>
      <c r="L73" s="23">
        <f t="shared" ref="L73:L76" si="78">R72</f>
        <v>7.7999999999999901</v>
      </c>
      <c r="M73" s="23">
        <v>67.5</v>
      </c>
      <c r="N73" s="23">
        <f t="shared" si="74"/>
        <v>75.299999999999983</v>
      </c>
      <c r="O73" s="23">
        <v>21.7</v>
      </c>
      <c r="P73" s="4"/>
      <c r="Q73" s="4">
        <v>47.5</v>
      </c>
      <c r="R73" s="4">
        <f t="shared" si="75"/>
        <v>6.0999999999999801</v>
      </c>
      <c r="S73" s="21">
        <f t="shared" si="76"/>
        <v>8.8150289017340747E-2</v>
      </c>
      <c r="W73" s="173" t="s">
        <v>205</v>
      </c>
      <c r="X73" s="173"/>
      <c r="Y73" s="173"/>
      <c r="Z73" s="173"/>
      <c r="AA73" s="173"/>
      <c r="AB73" s="173"/>
      <c r="AC73" s="173"/>
      <c r="AD73" s="173"/>
      <c r="AE73" s="173"/>
      <c r="AF73" s="173"/>
      <c r="AG73" s="173"/>
    </row>
    <row r="74" spans="1:33" x14ac:dyDescent="0.55000000000000004">
      <c r="A74" s="32" t="s">
        <v>196</v>
      </c>
      <c r="B74" s="23">
        <f t="shared" si="77"/>
        <v>8.5000000000000071</v>
      </c>
      <c r="C74" s="23">
        <v>42.5</v>
      </c>
      <c r="D74" s="23">
        <f t="shared" si="71"/>
        <v>51.000000000000007</v>
      </c>
      <c r="E74" s="23">
        <v>8.6</v>
      </c>
      <c r="F74" s="4"/>
      <c r="G74" s="4">
        <v>35.5</v>
      </c>
      <c r="H74" s="4">
        <f t="shared" si="72"/>
        <v>6.9000000000000057</v>
      </c>
      <c r="I74" s="21">
        <f t="shared" si="73"/>
        <v>0.15646258503401372</v>
      </c>
      <c r="K74" s="32" t="s">
        <v>196</v>
      </c>
      <c r="L74" s="23">
        <f t="shared" si="78"/>
        <v>6.0999999999999801</v>
      </c>
      <c r="M74" s="23">
        <v>63.7</v>
      </c>
      <c r="N74" s="23">
        <f t="shared" si="74"/>
        <v>69.799999999999983</v>
      </c>
      <c r="O74" s="23">
        <v>21.5</v>
      </c>
      <c r="P74" s="4"/>
      <c r="Q74" s="4">
        <v>46.7</v>
      </c>
      <c r="R74" s="4">
        <f t="shared" si="75"/>
        <v>1.5999999999999801</v>
      </c>
      <c r="S74" s="21">
        <f t="shared" si="76"/>
        <v>2.3460410557184459E-2</v>
      </c>
      <c r="W74" t="s">
        <v>28</v>
      </c>
      <c r="X74" s="28" t="s">
        <v>15</v>
      </c>
      <c r="Y74" s="28" t="s">
        <v>16</v>
      </c>
      <c r="Z74" s="28" t="s">
        <v>17</v>
      </c>
      <c r="AA74" s="28" t="s">
        <v>18</v>
      </c>
      <c r="AB74" s="28" t="s">
        <v>19</v>
      </c>
      <c r="AC74" s="28" t="s">
        <v>20</v>
      </c>
      <c r="AD74" s="28" t="s">
        <v>21</v>
      </c>
      <c r="AE74" s="28" t="s">
        <v>63</v>
      </c>
      <c r="AF74" s="28" t="s">
        <v>64</v>
      </c>
    </row>
    <row r="75" spans="1:33" x14ac:dyDescent="0.55000000000000004">
      <c r="A75" s="32" t="s">
        <v>197</v>
      </c>
      <c r="B75" s="23">
        <f t="shared" si="77"/>
        <v>6.9000000000000057</v>
      </c>
      <c r="C75" s="23">
        <v>37.9</v>
      </c>
      <c r="D75" s="23">
        <f t="shared" si="71"/>
        <v>44.800000000000004</v>
      </c>
      <c r="E75" s="23">
        <v>5.3</v>
      </c>
      <c r="F75" s="4"/>
      <c r="G75" s="4">
        <v>30.5</v>
      </c>
      <c r="H75" s="4">
        <f t="shared" si="72"/>
        <v>9.0000000000000071</v>
      </c>
      <c r="I75" s="21">
        <f t="shared" si="73"/>
        <v>0.25139664804469297</v>
      </c>
      <c r="K75" s="32" t="s">
        <v>197</v>
      </c>
      <c r="L75" s="23">
        <f t="shared" si="78"/>
        <v>1.5999999999999801</v>
      </c>
      <c r="M75" s="23">
        <v>64</v>
      </c>
      <c r="N75" s="23">
        <f t="shared" si="74"/>
        <v>65.59999999999998</v>
      </c>
      <c r="O75" s="23">
        <v>21.2</v>
      </c>
      <c r="P75" s="4"/>
      <c r="Q75" s="4">
        <v>41.3</v>
      </c>
      <c r="R75" s="4">
        <f t="shared" si="75"/>
        <v>3.0999999999999801</v>
      </c>
      <c r="S75" s="21">
        <f t="shared" si="76"/>
        <v>4.9599999999999679E-2</v>
      </c>
      <c r="W75" t="s">
        <v>41</v>
      </c>
      <c r="X75" s="28">
        <v>35</v>
      </c>
      <c r="Y75" s="28">
        <v>50</v>
      </c>
      <c r="Z75" s="28">
        <v>34</v>
      </c>
      <c r="AA75" s="28">
        <v>54</v>
      </c>
      <c r="AB75" s="28">
        <v>33</v>
      </c>
      <c r="AC75" s="28">
        <v>36</v>
      </c>
      <c r="AD75" s="28">
        <v>41</v>
      </c>
      <c r="AE75" s="28">
        <v>43.5</v>
      </c>
      <c r="AF75" s="28">
        <v>34.5</v>
      </c>
    </row>
    <row r="76" spans="1:33" x14ac:dyDescent="0.55000000000000004">
      <c r="A76" s="66" t="s">
        <v>198</v>
      </c>
      <c r="B76" s="136">
        <f t="shared" si="77"/>
        <v>9.0000000000000071</v>
      </c>
      <c r="C76" s="136">
        <v>50</v>
      </c>
      <c r="D76" s="136">
        <f t="shared" si="71"/>
        <v>59.000000000000007</v>
      </c>
      <c r="E76" s="136">
        <v>6.5</v>
      </c>
      <c r="F76" s="65"/>
      <c r="G76" s="65">
        <v>35</v>
      </c>
      <c r="H76" s="65">
        <f t="shared" si="72"/>
        <v>17.500000000000007</v>
      </c>
      <c r="I76" s="67">
        <f t="shared" si="73"/>
        <v>0.421686746987952</v>
      </c>
      <c r="K76" s="66" t="s">
        <v>198</v>
      </c>
      <c r="L76" s="136">
        <f t="shared" si="78"/>
        <v>3.0999999999999801</v>
      </c>
      <c r="M76" s="136">
        <v>75</v>
      </c>
      <c r="N76" s="136">
        <f t="shared" si="74"/>
        <v>78.09999999999998</v>
      </c>
      <c r="O76" s="136">
        <v>21.4</v>
      </c>
      <c r="P76" s="65"/>
      <c r="Q76" s="65">
        <v>42.2</v>
      </c>
      <c r="R76" s="65">
        <f t="shared" si="75"/>
        <v>14.499999999999979</v>
      </c>
      <c r="S76" s="67">
        <f t="shared" si="76"/>
        <v>0.22798742138364747</v>
      </c>
      <c r="W76" t="s">
        <v>199</v>
      </c>
      <c r="X76" s="28">
        <v>17</v>
      </c>
      <c r="Y76" s="28">
        <v>14</v>
      </c>
      <c r="Z76" s="28">
        <v>22</v>
      </c>
      <c r="AA76" s="28">
        <v>15</v>
      </c>
      <c r="AB76" s="28">
        <v>22</v>
      </c>
      <c r="AC76" s="28">
        <v>16</v>
      </c>
      <c r="AD76" s="28">
        <v>15</v>
      </c>
      <c r="AE76" s="28">
        <v>14</v>
      </c>
      <c r="AF76" s="28">
        <v>12.5</v>
      </c>
    </row>
    <row r="77" spans="1:33" x14ac:dyDescent="0.55000000000000004">
      <c r="A77" s="4"/>
      <c r="B77" s="4"/>
      <c r="C77" s="4"/>
      <c r="D77" s="4"/>
      <c r="E77" s="4"/>
      <c r="F77" s="4"/>
      <c r="G77" s="4"/>
      <c r="H77" s="4"/>
      <c r="I77" s="4"/>
      <c r="L77" s="4"/>
      <c r="M77" s="4"/>
      <c r="N77" s="4"/>
      <c r="O77" s="4"/>
    </row>
    <row r="78" spans="1:33" x14ac:dyDescent="0.55000000000000004">
      <c r="A78" s="4"/>
      <c r="B78" s="4"/>
      <c r="C78" s="4"/>
      <c r="D78" s="4"/>
      <c r="E78" s="4"/>
      <c r="F78" s="4"/>
      <c r="G78" s="4"/>
      <c r="H78" s="4"/>
      <c r="I78" s="4"/>
      <c r="L78" s="4"/>
      <c r="M78" s="4"/>
      <c r="N78" s="4"/>
      <c r="O78" s="4"/>
    </row>
    <row r="79" spans="1:33" x14ac:dyDescent="0.55000000000000004">
      <c r="A79" s="49" t="s">
        <v>200</v>
      </c>
      <c r="B79" s="49" t="s">
        <v>185</v>
      </c>
      <c r="C79" s="49" t="s">
        <v>41</v>
      </c>
      <c r="D79" s="49" t="s">
        <v>186</v>
      </c>
      <c r="E79" s="49" t="s">
        <v>187</v>
      </c>
      <c r="F79" s="49" t="s">
        <v>188</v>
      </c>
      <c r="G79" s="49" t="s">
        <v>164</v>
      </c>
      <c r="H79" s="49" t="s">
        <v>189</v>
      </c>
      <c r="I79" s="49" t="s">
        <v>190</v>
      </c>
      <c r="L79" s="4"/>
      <c r="M79" s="4"/>
      <c r="N79" s="4"/>
      <c r="O79" s="4"/>
    </row>
    <row r="80" spans="1:33" x14ac:dyDescent="0.55000000000000004">
      <c r="A80" s="137" t="s">
        <v>192</v>
      </c>
      <c r="I80" s="21">
        <v>0.17</v>
      </c>
      <c r="L80" s="4"/>
      <c r="M80" s="4"/>
      <c r="N80" s="4"/>
      <c r="O80" s="4"/>
    </row>
    <row r="81" spans="1:15" x14ac:dyDescent="0.55000000000000004">
      <c r="A81" s="138" t="s">
        <v>193</v>
      </c>
      <c r="I81" s="21">
        <v>7.0000000000000007E-2</v>
      </c>
      <c r="L81" s="4"/>
      <c r="M81" s="4"/>
      <c r="N81" s="4"/>
      <c r="O81" s="4"/>
    </row>
    <row r="82" spans="1:15" x14ac:dyDescent="0.55000000000000004">
      <c r="A82" s="139" t="s">
        <v>194</v>
      </c>
      <c r="I82" s="21">
        <v>0.2</v>
      </c>
      <c r="L82" s="4"/>
      <c r="M82" s="4"/>
      <c r="N82" s="4"/>
      <c r="O82" s="4"/>
    </row>
    <row r="83" spans="1:15" x14ac:dyDescent="0.55000000000000004">
      <c r="A83" s="32" t="s">
        <v>195</v>
      </c>
      <c r="B83" s="4"/>
      <c r="C83" s="4"/>
      <c r="D83" s="4"/>
      <c r="E83" s="4"/>
      <c r="F83" s="4"/>
      <c r="G83" s="4"/>
      <c r="H83" s="4"/>
      <c r="I83" s="21">
        <v>0.2</v>
      </c>
      <c r="L83" s="4"/>
      <c r="M83" s="4"/>
      <c r="N83" s="4"/>
      <c r="O83" s="4"/>
    </row>
    <row r="84" spans="1:15" x14ac:dyDescent="0.55000000000000004">
      <c r="A84" s="32" t="s">
        <v>149</v>
      </c>
      <c r="B84" s="4"/>
      <c r="C84" s="4"/>
      <c r="D84" s="4"/>
      <c r="E84" s="4"/>
      <c r="F84" s="4"/>
      <c r="G84" s="4"/>
      <c r="H84" s="4"/>
      <c r="I84" s="21">
        <v>0.24</v>
      </c>
      <c r="L84" s="4"/>
      <c r="M84" s="4"/>
      <c r="N84" s="4"/>
      <c r="O84" s="4"/>
    </row>
    <row r="85" spans="1:15" x14ac:dyDescent="0.55000000000000004">
      <c r="A85" s="32" t="s">
        <v>150</v>
      </c>
      <c r="B85" s="4"/>
      <c r="C85" s="4"/>
      <c r="D85" s="4"/>
      <c r="E85" s="4"/>
      <c r="F85" s="4"/>
      <c r="G85" s="4"/>
      <c r="H85" s="4"/>
      <c r="I85" s="21">
        <v>0.16</v>
      </c>
      <c r="L85" s="4"/>
      <c r="M85" s="4"/>
      <c r="N85" s="4"/>
      <c r="O85" s="4"/>
    </row>
    <row r="86" spans="1:15" x14ac:dyDescent="0.55000000000000004">
      <c r="A86" s="32" t="s">
        <v>151</v>
      </c>
      <c r="B86" s="4"/>
      <c r="C86" s="4"/>
      <c r="D86" s="4"/>
      <c r="E86" s="4"/>
      <c r="F86" s="4"/>
      <c r="G86" s="4"/>
      <c r="H86" s="4"/>
      <c r="I86" s="21">
        <v>0.23</v>
      </c>
      <c r="L86" s="4"/>
      <c r="M86" s="4"/>
      <c r="N86" s="4"/>
      <c r="O86" s="4"/>
    </row>
    <row r="87" spans="1:15" x14ac:dyDescent="0.55000000000000004">
      <c r="A87" s="32" t="s">
        <v>152</v>
      </c>
      <c r="B87" s="4"/>
      <c r="C87" s="4"/>
      <c r="D87" s="4"/>
      <c r="E87" s="4"/>
      <c r="F87" s="4"/>
      <c r="G87" s="4"/>
      <c r="H87" s="4"/>
      <c r="I87" s="21">
        <v>0.22</v>
      </c>
      <c r="L87" s="4"/>
      <c r="M87" s="4"/>
      <c r="N87" s="4"/>
      <c r="O87" s="4"/>
    </row>
    <row r="88" spans="1:15" x14ac:dyDescent="0.55000000000000004">
      <c r="A88" s="32" t="s">
        <v>153</v>
      </c>
      <c r="B88" s="4"/>
      <c r="C88" s="4"/>
      <c r="D88" s="4"/>
      <c r="E88" s="4"/>
      <c r="F88" s="4"/>
      <c r="G88" s="4"/>
      <c r="H88" s="4"/>
      <c r="I88" s="21">
        <v>0.02</v>
      </c>
      <c r="L88" s="4"/>
      <c r="M88" s="4"/>
      <c r="N88" s="4"/>
      <c r="O88" s="4"/>
    </row>
    <row r="89" spans="1:15" x14ac:dyDescent="0.55000000000000004">
      <c r="A89" s="32" t="s">
        <v>154</v>
      </c>
      <c r="B89" s="4"/>
      <c r="C89" s="4"/>
      <c r="D89" s="4"/>
      <c r="E89" s="4"/>
      <c r="F89" s="4"/>
      <c r="G89" s="4"/>
      <c r="H89" s="4"/>
      <c r="I89" s="21">
        <v>0.21</v>
      </c>
      <c r="L89" s="4"/>
      <c r="M89" s="4"/>
      <c r="N89" s="4"/>
      <c r="O89" s="4"/>
    </row>
    <row r="90" spans="1:15" x14ac:dyDescent="0.55000000000000004">
      <c r="A90" s="32" t="s">
        <v>155</v>
      </c>
      <c r="B90" s="4"/>
      <c r="C90" s="4"/>
      <c r="D90" s="4"/>
      <c r="E90" s="4"/>
      <c r="F90" s="4"/>
      <c r="G90" s="4"/>
      <c r="H90" s="4"/>
      <c r="I90" s="21">
        <v>0.19</v>
      </c>
      <c r="L90" s="4"/>
      <c r="M90" s="4"/>
      <c r="N90" s="4"/>
      <c r="O90" s="4"/>
    </row>
    <row r="91" spans="1:15" x14ac:dyDescent="0.55000000000000004">
      <c r="A91" s="32" t="s">
        <v>156</v>
      </c>
      <c r="B91" s="23">
        <v>3.7</v>
      </c>
      <c r="C91" s="23">
        <v>22.3</v>
      </c>
      <c r="D91" s="23">
        <f>C91+B91</f>
        <v>26</v>
      </c>
      <c r="E91" s="23">
        <v>15.7</v>
      </c>
      <c r="F91" s="4"/>
      <c r="G91" s="4">
        <v>6.9</v>
      </c>
      <c r="H91" s="4">
        <f>D91-E91-G91</f>
        <v>3.4000000000000004</v>
      </c>
      <c r="I91" s="21">
        <f>(H91/(G91+E91))</f>
        <v>0.15044247787610621</v>
      </c>
      <c r="L91" s="4"/>
      <c r="M91" s="4"/>
      <c r="N91" s="4"/>
      <c r="O91" s="4"/>
    </row>
    <row r="92" spans="1:15" x14ac:dyDescent="0.55000000000000004">
      <c r="A92" s="32" t="s">
        <v>157</v>
      </c>
      <c r="B92" s="23">
        <f>H91</f>
        <v>3.4000000000000004</v>
      </c>
      <c r="C92" s="23">
        <v>22.6</v>
      </c>
      <c r="D92" s="23">
        <f t="shared" ref="D92:D96" si="79">C92+B92</f>
        <v>26</v>
      </c>
      <c r="E92" s="23">
        <v>15.9</v>
      </c>
      <c r="F92" s="4"/>
      <c r="G92" s="4">
        <v>4.7</v>
      </c>
      <c r="H92" s="4">
        <f t="shared" ref="H92:H96" si="80">D92-E92-G92</f>
        <v>5.3999999999999995</v>
      </c>
      <c r="I92" s="21">
        <f t="shared" ref="I92:I96" si="81">(H92/(G92+E92))</f>
        <v>0.26213592233009703</v>
      </c>
      <c r="L92" s="4"/>
      <c r="M92" s="4"/>
      <c r="N92" s="4"/>
      <c r="O92" s="4"/>
    </row>
    <row r="93" spans="1:15" x14ac:dyDescent="0.55000000000000004">
      <c r="A93" s="32" t="s">
        <v>158</v>
      </c>
      <c r="B93" s="23">
        <f t="shared" ref="B93:B96" si="82">H92</f>
        <v>5.3999999999999995</v>
      </c>
      <c r="C93" s="23">
        <v>22.8</v>
      </c>
      <c r="D93" s="23">
        <f t="shared" si="79"/>
        <v>28.2</v>
      </c>
      <c r="E93" s="23">
        <v>14.6</v>
      </c>
      <c r="F93" s="4"/>
      <c r="G93" s="4">
        <v>9.6</v>
      </c>
      <c r="H93" s="4">
        <f t="shared" si="80"/>
        <v>4</v>
      </c>
      <c r="I93" s="21">
        <f t="shared" si="81"/>
        <v>0.16528925619834711</v>
      </c>
      <c r="L93" s="4"/>
      <c r="M93" s="4"/>
      <c r="N93" s="4"/>
      <c r="O93" s="4"/>
    </row>
    <row r="94" spans="1:15" x14ac:dyDescent="0.55000000000000004">
      <c r="A94" s="32" t="s">
        <v>196</v>
      </c>
      <c r="B94" s="23">
        <f t="shared" si="82"/>
        <v>4</v>
      </c>
      <c r="C94" s="23">
        <v>21.2</v>
      </c>
      <c r="D94" s="23">
        <f t="shared" si="79"/>
        <v>25.2</v>
      </c>
      <c r="E94" s="23">
        <v>11.8</v>
      </c>
      <c r="F94" s="4"/>
      <c r="G94" s="4">
        <v>12</v>
      </c>
      <c r="H94" s="4">
        <f t="shared" si="80"/>
        <v>1.3999999999999986</v>
      </c>
      <c r="I94" s="21">
        <f t="shared" si="81"/>
        <v>5.8823529411764643E-2</v>
      </c>
      <c r="L94" s="4"/>
      <c r="M94" s="4"/>
      <c r="N94" s="4"/>
      <c r="O94" s="4"/>
    </row>
    <row r="95" spans="1:15" x14ac:dyDescent="0.55000000000000004">
      <c r="A95" s="32" t="s">
        <v>197</v>
      </c>
      <c r="B95" s="23">
        <f t="shared" si="82"/>
        <v>1.3999999999999986</v>
      </c>
      <c r="C95" s="23">
        <v>26.1</v>
      </c>
      <c r="D95" s="23">
        <f t="shared" si="79"/>
        <v>27.5</v>
      </c>
      <c r="E95" s="23">
        <v>15.5</v>
      </c>
      <c r="F95" s="4"/>
      <c r="G95" s="4">
        <v>10</v>
      </c>
      <c r="H95" s="4">
        <f t="shared" si="80"/>
        <v>2</v>
      </c>
      <c r="I95" s="21">
        <f t="shared" si="81"/>
        <v>7.8431372549019607E-2</v>
      </c>
      <c r="L95" s="4"/>
      <c r="M95" s="4"/>
      <c r="N95" s="4"/>
      <c r="O95" s="4"/>
    </row>
    <row r="96" spans="1:15" x14ac:dyDescent="0.55000000000000004">
      <c r="A96" s="66" t="s">
        <v>198</v>
      </c>
      <c r="B96" s="23">
        <f t="shared" si="82"/>
        <v>2</v>
      </c>
      <c r="C96" s="136">
        <v>25.6</v>
      </c>
      <c r="D96" s="136">
        <f t="shared" si="79"/>
        <v>27.6</v>
      </c>
      <c r="E96" s="136">
        <v>15</v>
      </c>
      <c r="F96" s="65"/>
      <c r="G96" s="65">
        <v>8.6999999999999993</v>
      </c>
      <c r="H96" s="65">
        <f t="shared" si="80"/>
        <v>3.9000000000000021</v>
      </c>
      <c r="I96" s="67">
        <f t="shared" si="81"/>
        <v>0.16455696202531656</v>
      </c>
    </row>
  </sheetData>
  <mergeCells count="3">
    <mergeCell ref="B1:K1"/>
    <mergeCell ref="B17:K17"/>
    <mergeCell ref="W73:AG73"/>
  </mergeCells>
  <conditionalFormatting sqref="B9:P9">
    <cfRule type="cellIs" dxfId="3" priority="2" operator="lessThan">
      <formula>0</formula>
    </cfRule>
  </conditionalFormatting>
  <conditionalFormatting sqref="B26:P26">
    <cfRule type="cellIs" dxfId="2" priority="1" operator="lessThan">
      <formula>0</formula>
    </cfRule>
  </conditionalFormatting>
  <pageMargins left="0.7" right="0.7" top="0.75" bottom="0.75" header="0.3" footer="0.3"/>
  <pageSetup scale="1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6722-7108-4808-98FA-CB617DFDC41A}">
  <sheetPr codeName="Sheet5">
    <tabColor theme="4" tint="-0.249977111117893"/>
  </sheetPr>
  <dimension ref="B1:AR80"/>
  <sheetViews>
    <sheetView zoomScale="70" zoomScaleNormal="70" workbookViewId="0">
      <selection activeCell="AD4" sqref="AD4"/>
    </sheetView>
  </sheetViews>
  <sheetFormatPr defaultColWidth="9.15625" defaultRowHeight="14.4" x14ac:dyDescent="0.55000000000000004"/>
  <cols>
    <col min="1" max="1" width="4.578125" style="1" customWidth="1"/>
    <col min="2" max="2" width="13.83984375" style="1" bestFit="1" customWidth="1"/>
    <col min="3" max="3" width="17.83984375" style="1" customWidth="1"/>
    <col min="4" max="4" width="12" style="1" customWidth="1"/>
    <col min="5" max="9" width="9.15625" style="1"/>
    <col min="10" max="10" width="11.15625" style="1" customWidth="1"/>
    <col min="11" max="11" width="14.68359375" style="1" customWidth="1"/>
    <col min="12" max="12" width="11.41796875" style="1" customWidth="1"/>
    <col min="13" max="45" width="9.15625" style="1"/>
    <col min="46" max="46" width="9.15625" style="1" customWidth="1"/>
    <col min="47" max="16384" width="9.15625" style="1"/>
  </cols>
  <sheetData>
    <row r="1" spans="2:36" ht="14.7" thickBot="1" x14ac:dyDescent="0.6">
      <c r="Q1" s="1" t="s">
        <v>32</v>
      </c>
      <c r="AJ1" s="1" t="s">
        <v>30</v>
      </c>
    </row>
    <row r="2" spans="2:36" x14ac:dyDescent="0.55000000000000004">
      <c r="B2" s="5" t="s">
        <v>83</v>
      </c>
      <c r="C2" s="6" t="s">
        <v>84</v>
      </c>
      <c r="E2" s="5" t="s">
        <v>85</v>
      </c>
      <c r="F2" s="13"/>
      <c r="G2" s="13"/>
      <c r="H2" s="13"/>
      <c r="I2" s="13"/>
      <c r="J2" s="13"/>
      <c r="K2" s="13"/>
      <c r="L2" s="13"/>
      <c r="M2" s="13"/>
      <c r="N2" s="13"/>
      <c r="O2" s="14"/>
    </row>
    <row r="3" spans="2:36" x14ac:dyDescent="0.55000000000000004">
      <c r="B3" s="7" t="s">
        <v>86</v>
      </c>
      <c r="C3" s="8">
        <v>0.38</v>
      </c>
      <c r="D3" s="2"/>
      <c r="E3" s="7"/>
      <c r="O3" s="9"/>
    </row>
    <row r="4" spans="2:36" ht="15.3" x14ac:dyDescent="0.55000000000000004">
      <c r="B4" s="7" t="s">
        <v>87</v>
      </c>
      <c r="C4" s="8">
        <v>0.12</v>
      </c>
      <c r="E4" s="15" t="s">
        <v>3</v>
      </c>
      <c r="O4" s="9"/>
    </row>
    <row r="5" spans="2:36" x14ac:dyDescent="0.55000000000000004">
      <c r="B5" s="7" t="s">
        <v>88</v>
      </c>
      <c r="C5" s="8">
        <v>0.15</v>
      </c>
      <c r="E5" s="7" t="s">
        <v>28</v>
      </c>
      <c r="F5" s="1" t="s">
        <v>89</v>
      </c>
      <c r="O5" s="9"/>
    </row>
    <row r="6" spans="2:36" x14ac:dyDescent="0.55000000000000004">
      <c r="B6" s="7" t="s">
        <v>90</v>
      </c>
      <c r="C6" s="8">
        <v>0.15</v>
      </c>
      <c r="E6" s="7" t="s">
        <v>35</v>
      </c>
      <c r="F6" s="1" t="s">
        <v>91</v>
      </c>
      <c r="O6" s="9"/>
    </row>
    <row r="7" spans="2:36" x14ac:dyDescent="0.55000000000000004">
      <c r="B7" s="7" t="s">
        <v>92</v>
      </c>
      <c r="C7" s="8">
        <v>0.1</v>
      </c>
      <c r="E7" s="7" t="s">
        <v>93</v>
      </c>
      <c r="F7" s="1" t="s">
        <v>94</v>
      </c>
      <c r="O7" s="9"/>
    </row>
    <row r="8" spans="2:36" x14ac:dyDescent="0.55000000000000004">
      <c r="B8" s="7" t="s">
        <v>95</v>
      </c>
      <c r="C8" s="8">
        <v>0.03</v>
      </c>
      <c r="E8" s="7" t="s">
        <v>96</v>
      </c>
      <c r="F8" s="1" t="s">
        <v>97</v>
      </c>
      <c r="O8" s="9"/>
    </row>
    <row r="9" spans="2:36" x14ac:dyDescent="0.55000000000000004">
      <c r="B9" s="7" t="s">
        <v>39</v>
      </c>
      <c r="C9" s="8">
        <v>7.0000000000000007E-2</v>
      </c>
      <c r="E9" s="7" t="s">
        <v>37</v>
      </c>
      <c r="F9" s="1" t="s">
        <v>98</v>
      </c>
      <c r="O9" s="9"/>
    </row>
    <row r="10" spans="2:36" x14ac:dyDescent="0.55000000000000004">
      <c r="B10" s="7" t="s">
        <v>28</v>
      </c>
      <c r="C10" s="8">
        <f>SUM(C3:C9)</f>
        <v>1</v>
      </c>
      <c r="D10" s="3"/>
      <c r="E10" s="7" t="s">
        <v>30</v>
      </c>
      <c r="F10" s="1" t="s">
        <v>99</v>
      </c>
      <c r="O10" s="9"/>
    </row>
    <row r="11" spans="2:36" x14ac:dyDescent="0.55000000000000004">
      <c r="B11" s="7"/>
      <c r="C11" s="9"/>
      <c r="E11" s="7"/>
      <c r="O11" s="9"/>
    </row>
    <row r="12" spans="2:36" ht="15.3" x14ac:dyDescent="0.55000000000000004">
      <c r="B12" s="7"/>
      <c r="C12" s="9"/>
      <c r="E12" s="15" t="s">
        <v>31</v>
      </c>
      <c r="O12" s="9"/>
    </row>
    <row r="13" spans="2:36" x14ac:dyDescent="0.55000000000000004">
      <c r="B13" s="7" t="s">
        <v>83</v>
      </c>
      <c r="C13" s="10" t="s">
        <v>100</v>
      </c>
      <c r="E13" s="7" t="s">
        <v>28</v>
      </c>
      <c r="F13" s="1" t="s">
        <v>101</v>
      </c>
      <c r="O13" s="9"/>
    </row>
    <row r="14" spans="2:36" x14ac:dyDescent="0.55000000000000004">
      <c r="B14" s="7" t="s">
        <v>102</v>
      </c>
      <c r="C14" s="8">
        <v>0.7</v>
      </c>
      <c r="E14" s="7" t="s">
        <v>55</v>
      </c>
      <c r="F14" s="1" t="s">
        <v>103</v>
      </c>
      <c r="O14" s="9"/>
    </row>
    <row r="15" spans="2:36" x14ac:dyDescent="0.55000000000000004">
      <c r="B15" s="7" t="s">
        <v>39</v>
      </c>
      <c r="C15" s="8">
        <v>0.3</v>
      </c>
      <c r="E15" s="7" t="s">
        <v>58</v>
      </c>
      <c r="F15" s="1" t="s">
        <v>104</v>
      </c>
      <c r="O15" s="9"/>
    </row>
    <row r="16" spans="2:36" ht="14.7" thickBot="1" x14ac:dyDescent="0.6">
      <c r="B16" s="11" t="s">
        <v>28</v>
      </c>
      <c r="C16" s="12">
        <f>SUM(C14:C15)</f>
        <v>1</v>
      </c>
      <c r="E16" s="11" t="s">
        <v>105</v>
      </c>
      <c r="F16" s="16" t="s">
        <v>106</v>
      </c>
      <c r="G16" s="16"/>
      <c r="H16" s="16"/>
      <c r="I16" s="16"/>
      <c r="J16" s="16"/>
      <c r="K16" s="16"/>
      <c r="L16" s="16"/>
      <c r="M16" s="16"/>
      <c r="N16" s="16"/>
      <c r="O16" s="17"/>
    </row>
    <row r="19" spans="2:13" x14ac:dyDescent="0.55000000000000004">
      <c r="B19" s="18"/>
    </row>
    <row r="20" spans="2:13" x14ac:dyDescent="0.55000000000000004">
      <c r="B20" s="18"/>
    </row>
    <row r="26" spans="2:13" ht="14.7" thickBot="1" x14ac:dyDescent="0.6"/>
    <row r="27" spans="2:13" ht="14.7" thickBot="1" x14ac:dyDescent="0.6">
      <c r="J27" s="174" t="s">
        <v>205</v>
      </c>
      <c r="K27" s="175"/>
      <c r="L27" s="176"/>
    </row>
    <row r="28" spans="2:13" x14ac:dyDescent="0.55000000000000004">
      <c r="B28" s="141" t="s">
        <v>83</v>
      </c>
      <c r="C28" s="142" t="s">
        <v>84</v>
      </c>
      <c r="D28" s="4" t="s">
        <v>107</v>
      </c>
      <c r="E28" s="4" t="s">
        <v>108</v>
      </c>
      <c r="F28" s="4" t="s">
        <v>109</v>
      </c>
      <c r="G28" s="4" t="s">
        <v>110</v>
      </c>
      <c r="J28" s="80" t="s">
        <v>3</v>
      </c>
      <c r="K28" s="32" t="s">
        <v>41</v>
      </c>
      <c r="L28" s="144" t="s">
        <v>202</v>
      </c>
      <c r="M28" s="4"/>
    </row>
    <row r="29" spans="2:13" x14ac:dyDescent="0.55000000000000004">
      <c r="B29" s="7" t="s">
        <v>86</v>
      </c>
      <c r="C29" s="8">
        <v>0.38</v>
      </c>
      <c r="D29" s="21">
        <v>0.3</v>
      </c>
      <c r="E29" s="22">
        <f t="shared" ref="E29:E35" si="0">D29*C29</f>
        <v>0.11399999999999999</v>
      </c>
      <c r="F29" s="23">
        <f>D29*G29</f>
        <v>5.8139999999999992</v>
      </c>
      <c r="G29" s="4">
        <f>C29*$G$36</f>
        <v>19.38</v>
      </c>
      <c r="J29" s="79" t="s">
        <v>208</v>
      </c>
      <c r="K29" s="146">
        <v>20781</v>
      </c>
      <c r="L29" s="147">
        <f>K29/$K$38</f>
        <v>0.40942136060050832</v>
      </c>
      <c r="M29" s="4"/>
    </row>
    <row r="30" spans="2:13" x14ac:dyDescent="0.55000000000000004">
      <c r="B30" s="7" t="s">
        <v>87</v>
      </c>
      <c r="C30" s="8">
        <v>0.12</v>
      </c>
      <c r="D30" s="21">
        <v>0.2</v>
      </c>
      <c r="E30" s="22">
        <f t="shared" si="0"/>
        <v>2.4E-2</v>
      </c>
      <c r="F30" s="23">
        <f t="shared" ref="F30:F35" si="1">D30*G30</f>
        <v>1.2240000000000002</v>
      </c>
      <c r="G30" s="4">
        <f t="shared" ref="G30:G35" si="2">C30*$G$36</f>
        <v>6.12</v>
      </c>
      <c r="J30" s="79" t="s">
        <v>209</v>
      </c>
      <c r="K30" s="146">
        <v>7351</v>
      </c>
      <c r="L30" s="147">
        <f t="shared" ref="L30:L38" si="3">K30/$K$38</f>
        <v>0.14482731445908939</v>
      </c>
      <c r="M30" s="4"/>
    </row>
    <row r="31" spans="2:13" x14ac:dyDescent="0.55000000000000004">
      <c r="B31" s="7" t="s">
        <v>88</v>
      </c>
      <c r="C31" s="8">
        <v>0.15</v>
      </c>
      <c r="D31" s="21">
        <v>0.2</v>
      </c>
      <c r="E31" s="22">
        <f>D31*C31</f>
        <v>0.03</v>
      </c>
      <c r="F31" s="23">
        <f t="shared" si="1"/>
        <v>1.53</v>
      </c>
      <c r="G31" s="4">
        <f t="shared" si="2"/>
        <v>7.6499999999999995</v>
      </c>
      <c r="J31" s="79" t="s">
        <v>210</v>
      </c>
      <c r="K31" s="146">
        <v>10229</v>
      </c>
      <c r="L31" s="147">
        <f t="shared" si="3"/>
        <v>0.20152885316311051</v>
      </c>
      <c r="M31" s="4"/>
    </row>
    <row r="32" spans="2:13" x14ac:dyDescent="0.55000000000000004">
      <c r="B32" s="7" t="s">
        <v>207</v>
      </c>
      <c r="C32" s="8">
        <v>0.15</v>
      </c>
      <c r="D32" s="21">
        <v>0.1</v>
      </c>
      <c r="E32" s="22">
        <f t="shared" si="0"/>
        <v>1.4999999999999999E-2</v>
      </c>
      <c r="F32" s="23">
        <f t="shared" si="1"/>
        <v>0.76500000000000001</v>
      </c>
      <c r="G32" s="4">
        <f t="shared" si="2"/>
        <v>7.6499999999999995</v>
      </c>
      <c r="J32" s="79" t="s">
        <v>211</v>
      </c>
      <c r="K32" s="146">
        <v>3926</v>
      </c>
      <c r="L32" s="147">
        <f t="shared" si="3"/>
        <v>7.7348937092420744E-2</v>
      </c>
      <c r="M32" s="4"/>
    </row>
    <row r="33" spans="2:44" x14ac:dyDescent="0.55000000000000004">
      <c r="B33" s="7" t="s">
        <v>92</v>
      </c>
      <c r="C33" s="8">
        <v>0.1</v>
      </c>
      <c r="D33" s="21">
        <v>0</v>
      </c>
      <c r="E33" s="22">
        <f t="shared" si="0"/>
        <v>0</v>
      </c>
      <c r="F33" s="23">
        <f t="shared" si="1"/>
        <v>0</v>
      </c>
      <c r="G33" s="4">
        <f t="shared" si="2"/>
        <v>5.1000000000000005</v>
      </c>
      <c r="J33" s="79" t="s">
        <v>212</v>
      </c>
      <c r="K33" s="146">
        <v>2026</v>
      </c>
      <c r="L33" s="147">
        <f t="shared" si="3"/>
        <v>3.9915676655436688E-2</v>
      </c>
      <c r="M33" s="4"/>
    </row>
    <row r="34" spans="2:44" x14ac:dyDescent="0.55000000000000004">
      <c r="B34" s="7" t="s">
        <v>95</v>
      </c>
      <c r="C34" s="8">
        <v>0.03</v>
      </c>
      <c r="D34" s="21">
        <v>0.1</v>
      </c>
      <c r="E34" s="22">
        <f t="shared" si="0"/>
        <v>3.0000000000000001E-3</v>
      </c>
      <c r="F34" s="23">
        <f t="shared" si="1"/>
        <v>0.15300000000000002</v>
      </c>
      <c r="G34" s="4">
        <f t="shared" si="2"/>
        <v>1.53</v>
      </c>
      <c r="J34" s="79" t="s">
        <v>213</v>
      </c>
      <c r="K34" s="146">
        <v>645</v>
      </c>
      <c r="L34" s="147">
        <f t="shared" si="3"/>
        <v>1.2707606832555115E-2</v>
      </c>
      <c r="M34" s="4"/>
    </row>
    <row r="35" spans="2:44" x14ac:dyDescent="0.55000000000000004">
      <c r="B35" s="19" t="s">
        <v>39</v>
      </c>
      <c r="C35" s="20">
        <v>7.0000000000000007E-2</v>
      </c>
      <c r="D35" s="24">
        <v>0.1</v>
      </c>
      <c r="E35" s="25">
        <f t="shared" si="0"/>
        <v>7.000000000000001E-3</v>
      </c>
      <c r="F35" s="26">
        <f t="shared" si="1"/>
        <v>0.35700000000000004</v>
      </c>
      <c r="G35" s="27">
        <f t="shared" si="2"/>
        <v>3.5700000000000003</v>
      </c>
      <c r="J35" s="79" t="s">
        <v>214</v>
      </c>
      <c r="K35" s="146">
        <v>1397</v>
      </c>
      <c r="L35" s="147">
        <f t="shared" si="3"/>
        <v>2.7523297279193018E-2</v>
      </c>
      <c r="M35" s="4"/>
    </row>
    <row r="36" spans="2:44" x14ac:dyDescent="0.55000000000000004">
      <c r="B36" s="7" t="s">
        <v>28</v>
      </c>
      <c r="C36" s="8">
        <f>SUM(C29:C35)</f>
        <v>1</v>
      </c>
      <c r="D36" s="4"/>
      <c r="E36" s="4"/>
      <c r="F36" s="23">
        <f>SUM(F29:F35)</f>
        <v>9.843</v>
      </c>
      <c r="G36" s="4">
        <v>51</v>
      </c>
      <c r="J36" s="79" t="s">
        <v>215</v>
      </c>
      <c r="K36" s="146">
        <v>3791</v>
      </c>
      <c r="L36" s="147">
        <f t="shared" si="3"/>
        <v>7.4689205429792932E-2</v>
      </c>
      <c r="M36" s="4"/>
    </row>
    <row r="37" spans="2:44" x14ac:dyDescent="0.55000000000000004">
      <c r="B37" s="7"/>
      <c r="C37" s="9"/>
      <c r="J37" s="148" t="s">
        <v>216</v>
      </c>
      <c r="K37" s="145">
        <v>611</v>
      </c>
      <c r="L37" s="149">
        <f t="shared" si="3"/>
        <v>1.2037748487893296E-2</v>
      </c>
      <c r="M37" s="4"/>
    </row>
    <row r="38" spans="2:44" ht="14.7" thickBot="1" x14ac:dyDescent="0.6">
      <c r="B38" s="7"/>
      <c r="C38" s="9"/>
      <c r="J38" s="150" t="s">
        <v>201</v>
      </c>
      <c r="K38" s="151">
        <f>SUM(K29:K37)</f>
        <v>50757</v>
      </c>
      <c r="L38" s="152">
        <f t="shared" si="3"/>
        <v>1</v>
      </c>
      <c r="M38" s="4"/>
    </row>
    <row r="39" spans="2:44" ht="14.7" thickBot="1" x14ac:dyDescent="0.6">
      <c r="B39" s="143" t="s">
        <v>83</v>
      </c>
      <c r="C39" s="144" t="s">
        <v>100</v>
      </c>
      <c r="J39" s="177" t="s">
        <v>221</v>
      </c>
      <c r="K39" s="177"/>
      <c r="L39" s="177"/>
    </row>
    <row r="40" spans="2:44" x14ac:dyDescent="0.55000000000000004">
      <c r="B40" s="7" t="s">
        <v>102</v>
      </c>
      <c r="C40" s="8">
        <v>0.7</v>
      </c>
      <c r="J40" s="174" t="s">
        <v>205</v>
      </c>
      <c r="K40" s="175"/>
      <c r="L40" s="176"/>
    </row>
    <row r="41" spans="2:44" x14ac:dyDescent="0.55000000000000004">
      <c r="B41" s="7" t="s">
        <v>39</v>
      </c>
      <c r="C41" s="8">
        <v>0.3</v>
      </c>
      <c r="J41" s="80" t="s">
        <v>31</v>
      </c>
      <c r="K41" s="32" t="s">
        <v>41</v>
      </c>
      <c r="L41" s="144" t="s">
        <v>202</v>
      </c>
    </row>
    <row r="42" spans="2:44" ht="14.7" thickBot="1" x14ac:dyDescent="0.6">
      <c r="B42" s="11" t="s">
        <v>28</v>
      </c>
      <c r="C42" s="12">
        <f>SUM(C40:C41)</f>
        <v>1</v>
      </c>
      <c r="J42" s="79" t="s">
        <v>217</v>
      </c>
      <c r="K42" s="146">
        <v>18130</v>
      </c>
      <c r="L42" s="147">
        <f>K42/$K$47</f>
        <v>0.73522851697149116</v>
      </c>
    </row>
    <row r="43" spans="2:44" x14ac:dyDescent="0.55000000000000004">
      <c r="J43" s="79" t="s">
        <v>218</v>
      </c>
      <c r="K43" s="146">
        <v>2796</v>
      </c>
      <c r="L43" s="147">
        <f t="shared" ref="L43:L47" si="4">K43/$K$47</f>
        <v>0.11338659313029725</v>
      </c>
    </row>
    <row r="44" spans="2:44" x14ac:dyDescent="0.55000000000000004">
      <c r="J44" s="79" t="s">
        <v>222</v>
      </c>
      <c r="K44" s="146">
        <v>2656</v>
      </c>
      <c r="L44" s="147">
        <f t="shared" si="4"/>
        <v>0.10770915284480312</v>
      </c>
      <c r="AR44" s="18" t="s">
        <v>30</v>
      </c>
    </row>
    <row r="45" spans="2:44" x14ac:dyDescent="0.55000000000000004">
      <c r="J45" s="79" t="s">
        <v>219</v>
      </c>
      <c r="K45" s="146">
        <v>404</v>
      </c>
      <c r="L45" s="147">
        <f t="shared" si="4"/>
        <v>1.6383470538140234E-2</v>
      </c>
      <c r="AR45" s="1" t="s">
        <v>111</v>
      </c>
    </row>
    <row r="46" spans="2:44" x14ac:dyDescent="0.55000000000000004">
      <c r="J46" s="148" t="s">
        <v>220</v>
      </c>
      <c r="K46" s="145">
        <v>673</v>
      </c>
      <c r="L46" s="149">
        <f t="shared" si="4"/>
        <v>2.7292266515268258E-2</v>
      </c>
      <c r="AR46" s="1" t="s">
        <v>112</v>
      </c>
    </row>
    <row r="47" spans="2:44" ht="14.7" thickBot="1" x14ac:dyDescent="0.6">
      <c r="J47" s="150" t="s">
        <v>201</v>
      </c>
      <c r="K47" s="151">
        <f>SUM(K42:K46)</f>
        <v>24659</v>
      </c>
      <c r="L47" s="152">
        <f t="shared" si="4"/>
        <v>1</v>
      </c>
      <c r="AR47" s="1" t="s">
        <v>113</v>
      </c>
    </row>
    <row r="48" spans="2:44" x14ac:dyDescent="0.55000000000000004">
      <c r="AR48" s="18" t="s">
        <v>114</v>
      </c>
    </row>
    <row r="49" spans="44:44" x14ac:dyDescent="0.55000000000000004">
      <c r="AR49" s="1" t="s">
        <v>115</v>
      </c>
    </row>
    <row r="50" spans="44:44" x14ac:dyDescent="0.55000000000000004">
      <c r="AR50" s="1" t="s">
        <v>116</v>
      </c>
    </row>
    <row r="51" spans="44:44" x14ac:dyDescent="0.55000000000000004">
      <c r="AR51" s="18" t="s">
        <v>117</v>
      </c>
    </row>
    <row r="52" spans="44:44" x14ac:dyDescent="0.55000000000000004">
      <c r="AR52" s="1" t="s">
        <v>118</v>
      </c>
    </row>
    <row r="53" spans="44:44" x14ac:dyDescent="0.55000000000000004">
      <c r="AR53" s="1" t="s">
        <v>119</v>
      </c>
    </row>
    <row r="54" spans="44:44" x14ac:dyDescent="0.55000000000000004">
      <c r="AR54" s="1" t="s">
        <v>120</v>
      </c>
    </row>
    <row r="55" spans="44:44" x14ac:dyDescent="0.55000000000000004">
      <c r="AR55" s="1" t="s">
        <v>121</v>
      </c>
    </row>
    <row r="56" spans="44:44" x14ac:dyDescent="0.55000000000000004">
      <c r="AR56" s="18" t="s">
        <v>122</v>
      </c>
    </row>
    <row r="57" spans="44:44" x14ac:dyDescent="0.55000000000000004">
      <c r="AR57" s="1" t="s">
        <v>123</v>
      </c>
    </row>
    <row r="58" spans="44:44" x14ac:dyDescent="0.55000000000000004">
      <c r="AR58" s="1" t="s">
        <v>124</v>
      </c>
    </row>
    <row r="59" spans="44:44" x14ac:dyDescent="0.55000000000000004">
      <c r="AR59" s="18" t="s">
        <v>125</v>
      </c>
    </row>
    <row r="60" spans="44:44" x14ac:dyDescent="0.55000000000000004">
      <c r="AR60" s="1" t="s">
        <v>126</v>
      </c>
    </row>
    <row r="61" spans="44:44" x14ac:dyDescent="0.55000000000000004">
      <c r="AR61" s="18" t="s">
        <v>127</v>
      </c>
    </row>
    <row r="62" spans="44:44" x14ac:dyDescent="0.55000000000000004">
      <c r="AR62" s="1" t="s">
        <v>128</v>
      </c>
    </row>
    <row r="63" spans="44:44" x14ac:dyDescent="0.55000000000000004">
      <c r="AR63" s="1" t="s">
        <v>129</v>
      </c>
    </row>
    <row r="64" spans="44:44" x14ac:dyDescent="0.55000000000000004">
      <c r="AR64" s="18" t="s">
        <v>130</v>
      </c>
    </row>
    <row r="65" spans="44:44" x14ac:dyDescent="0.55000000000000004">
      <c r="AR65" s="1" t="s">
        <v>131</v>
      </c>
    </row>
    <row r="66" spans="44:44" x14ac:dyDescent="0.55000000000000004">
      <c r="AR66" s="1" t="s">
        <v>132</v>
      </c>
    </row>
    <row r="67" spans="44:44" x14ac:dyDescent="0.55000000000000004">
      <c r="AR67" s="1" t="s">
        <v>133</v>
      </c>
    </row>
    <row r="68" spans="44:44" x14ac:dyDescent="0.55000000000000004">
      <c r="AR68" s="1" t="s">
        <v>134</v>
      </c>
    </row>
    <row r="69" spans="44:44" x14ac:dyDescent="0.55000000000000004">
      <c r="AR69" s="18" t="s">
        <v>135</v>
      </c>
    </row>
    <row r="70" spans="44:44" x14ac:dyDescent="0.55000000000000004">
      <c r="AR70" s="1" t="s">
        <v>136</v>
      </c>
    </row>
    <row r="71" spans="44:44" x14ac:dyDescent="0.55000000000000004">
      <c r="AR71" s="1" t="s">
        <v>137</v>
      </c>
    </row>
    <row r="72" spans="44:44" x14ac:dyDescent="0.55000000000000004">
      <c r="AR72" s="1" t="s">
        <v>138</v>
      </c>
    </row>
    <row r="73" spans="44:44" x14ac:dyDescent="0.55000000000000004">
      <c r="AR73" s="1" t="s">
        <v>139</v>
      </c>
    </row>
    <row r="74" spans="44:44" x14ac:dyDescent="0.55000000000000004">
      <c r="AR74" s="1" t="s">
        <v>140</v>
      </c>
    </row>
    <row r="75" spans="44:44" x14ac:dyDescent="0.55000000000000004">
      <c r="AR75" s="1" t="s">
        <v>141</v>
      </c>
    </row>
    <row r="76" spans="44:44" x14ac:dyDescent="0.55000000000000004">
      <c r="AR76" s="1" t="s">
        <v>142</v>
      </c>
    </row>
    <row r="77" spans="44:44" x14ac:dyDescent="0.55000000000000004">
      <c r="AR77" s="1" t="s">
        <v>143</v>
      </c>
    </row>
    <row r="78" spans="44:44" x14ac:dyDescent="0.55000000000000004">
      <c r="AR78" s="18" t="s">
        <v>144</v>
      </c>
    </row>
    <row r="79" spans="44:44" x14ac:dyDescent="0.55000000000000004">
      <c r="AR79" s="1" t="s">
        <v>145</v>
      </c>
    </row>
    <row r="80" spans="44:44" x14ac:dyDescent="0.55000000000000004">
      <c r="AR80" s="1" t="s">
        <v>146</v>
      </c>
    </row>
  </sheetData>
  <mergeCells count="3">
    <mergeCell ref="J27:L27"/>
    <mergeCell ref="J40:L40"/>
    <mergeCell ref="J39:L3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1B47-A771-4F83-8C4C-3D26CCFD5B55}">
  <sheetPr codeName="Sheet15">
    <tabColor rgb="FFFF0000"/>
  </sheetPr>
  <dimension ref="A1:AF96"/>
  <sheetViews>
    <sheetView tabSelected="1" topLeftCell="H1" zoomScale="70" zoomScaleNormal="70" workbookViewId="0">
      <selection activeCell="K23" sqref="K23"/>
    </sheetView>
  </sheetViews>
  <sheetFormatPr defaultColWidth="9.15625" defaultRowHeight="14.4" x14ac:dyDescent="0.55000000000000004"/>
  <cols>
    <col min="1" max="1" width="29.83984375" style="1" customWidth="1"/>
    <col min="2" max="2" width="9.15625" style="1"/>
    <col min="3" max="3" width="10.83984375" style="1" customWidth="1"/>
    <col min="4" max="9" width="9.15625" style="1"/>
    <col min="10" max="10" width="9.15625" style="4"/>
    <col min="11" max="11" width="10.15625" style="65" customWidth="1"/>
    <col min="12" max="16" width="9.15625" style="1"/>
    <col min="17" max="17" width="10.41796875" style="1" customWidth="1"/>
    <col min="18" max="16384" width="9.15625" style="1"/>
  </cols>
  <sheetData>
    <row r="1" spans="1:17" x14ac:dyDescent="0.55000000000000004">
      <c r="A1" s="1" t="s">
        <v>203</v>
      </c>
      <c r="B1" s="173" t="s">
        <v>148</v>
      </c>
      <c r="C1" s="173"/>
      <c r="D1" s="173"/>
      <c r="E1" s="173"/>
      <c r="F1" s="173"/>
      <c r="G1" s="173"/>
      <c r="H1" s="173"/>
      <c r="I1" s="173"/>
      <c r="J1" s="173"/>
      <c r="K1" s="173"/>
    </row>
    <row r="2" spans="1:17" x14ac:dyDescent="0.55000000000000004">
      <c r="A2" s="33" t="s">
        <v>3</v>
      </c>
      <c r="B2" s="86" t="s">
        <v>149</v>
      </c>
      <c r="C2" s="33" t="s">
        <v>150</v>
      </c>
      <c r="D2" s="86" t="s">
        <v>151</v>
      </c>
      <c r="E2" s="33" t="s">
        <v>152</v>
      </c>
      <c r="F2" s="86" t="s">
        <v>153</v>
      </c>
      <c r="G2" s="33" t="s">
        <v>154</v>
      </c>
      <c r="H2" s="86" t="s">
        <v>155</v>
      </c>
      <c r="I2" s="33" t="s">
        <v>156</v>
      </c>
      <c r="J2" s="86" t="s">
        <v>157</v>
      </c>
      <c r="K2" s="33" t="s">
        <v>158</v>
      </c>
      <c r="L2" s="86" t="s">
        <v>159</v>
      </c>
      <c r="M2" s="86" t="s">
        <v>160</v>
      </c>
      <c r="N2" s="86" t="s">
        <v>161</v>
      </c>
      <c r="O2" s="86" t="s">
        <v>162</v>
      </c>
      <c r="P2" s="86" t="s">
        <v>163</v>
      </c>
    </row>
    <row r="3" spans="1:17" x14ac:dyDescent="0.55000000000000004">
      <c r="B3" s="4"/>
      <c r="C3" s="4"/>
      <c r="D3" s="4"/>
      <c r="E3" s="4"/>
      <c r="F3" s="4"/>
      <c r="G3" s="4"/>
      <c r="H3" s="4"/>
      <c r="I3" s="4"/>
      <c r="K3" s="4"/>
    </row>
    <row r="4" spans="1:17" x14ac:dyDescent="0.55000000000000004">
      <c r="A4" s="18" t="s">
        <v>41</v>
      </c>
      <c r="B4" s="32">
        <v>32.1</v>
      </c>
      <c r="C4" s="32">
        <v>35.4</v>
      </c>
      <c r="D4" s="32">
        <v>45.7</v>
      </c>
      <c r="E4" s="32">
        <v>37.299999999999997</v>
      </c>
      <c r="F4" s="32">
        <v>48</v>
      </c>
      <c r="G4" s="32">
        <v>39</v>
      </c>
      <c r="H4" s="32">
        <f>'Coffee SnD ETG'!F5</f>
        <v>53</v>
      </c>
      <c r="I4" s="32">
        <f>'Coffee SnD ETG'!G5</f>
        <v>36</v>
      </c>
      <c r="J4" s="32">
        <f>'Coffee SnD ETG'!H5</f>
        <v>37</v>
      </c>
      <c r="K4" s="32">
        <f>'Coffee SnD ETG'!I5</f>
        <v>42</v>
      </c>
      <c r="L4" s="32">
        <f>'Coffee SnD ETG'!J5</f>
        <v>43</v>
      </c>
      <c r="M4" s="32">
        <f>'Coffee SnD ETG'!K5</f>
        <v>37</v>
      </c>
      <c r="N4" s="32">
        <f>'Coffee SnD ETG'!L5</f>
        <v>50</v>
      </c>
      <c r="O4" s="32">
        <f>'Coffee SnD ETG'!M5</f>
        <v>41</v>
      </c>
      <c r="P4" s="32"/>
    </row>
    <row r="5" spans="1:17" x14ac:dyDescent="0.55000000000000004">
      <c r="A5" s="1" t="s">
        <v>164</v>
      </c>
      <c r="B5" s="37">
        <v>28.5</v>
      </c>
      <c r="C5" s="37">
        <v>29.5</v>
      </c>
      <c r="D5" s="37">
        <v>29</v>
      </c>
      <c r="E5" s="37">
        <v>26.2</v>
      </c>
      <c r="F5" s="37">
        <v>33.700000000000003</v>
      </c>
      <c r="G5" s="37">
        <v>31.7</v>
      </c>
      <c r="H5" s="37">
        <v>36.9</v>
      </c>
      <c r="I5" s="37">
        <v>33</v>
      </c>
      <c r="J5" s="37">
        <v>30.8</v>
      </c>
      <c r="K5" s="94">
        <v>35.9</v>
      </c>
      <c r="L5" s="37">
        <v>35.299999999999997</v>
      </c>
      <c r="M5" s="37">
        <v>30.5</v>
      </c>
      <c r="N5" s="37">
        <v>37.5</v>
      </c>
      <c r="O5" s="37"/>
      <c r="P5" s="37"/>
    </row>
    <row r="6" spans="1:17" x14ac:dyDescent="0.55000000000000004">
      <c r="A6" s="1" t="s">
        <v>42</v>
      </c>
      <c r="B6" s="27">
        <v>9.1</v>
      </c>
      <c r="C6" s="27">
        <v>9.9</v>
      </c>
      <c r="D6" s="27">
        <v>14.2</v>
      </c>
      <c r="E6" s="27">
        <v>13</v>
      </c>
      <c r="F6" s="27">
        <v>11.2</v>
      </c>
      <c r="G6" s="27">
        <v>10.7</v>
      </c>
      <c r="H6" s="27">
        <v>11.7</v>
      </c>
      <c r="I6" s="26">
        <f>I7*I35</f>
        <v>7.0800000000000018</v>
      </c>
      <c r="J6" s="26">
        <v>5.3</v>
      </c>
      <c r="K6" s="26">
        <f>K7*K35</f>
        <v>8.64</v>
      </c>
      <c r="L6" s="26">
        <f>L7*L35</f>
        <v>9.120000000000001</v>
      </c>
      <c r="M6" s="26">
        <f t="shared" ref="M6:N6" si="0">M7*M35</f>
        <v>4.3699999999999992</v>
      </c>
      <c r="N6" s="26">
        <f t="shared" si="0"/>
        <v>6.44</v>
      </c>
      <c r="O6" s="26"/>
      <c r="P6" s="26"/>
    </row>
    <row r="7" spans="1:17" x14ac:dyDescent="0.55000000000000004">
      <c r="A7" s="1" t="s">
        <v>165</v>
      </c>
      <c r="B7" s="21">
        <f t="shared" ref="B7:K7" si="1">1-B24</f>
        <v>0.43999999999999995</v>
      </c>
      <c r="C7" s="21">
        <f t="shared" si="1"/>
        <v>0.47</v>
      </c>
      <c r="D7" s="21">
        <f t="shared" si="1"/>
        <v>0.65</v>
      </c>
      <c r="E7" s="21">
        <f t="shared" si="1"/>
        <v>0.57000000000000006</v>
      </c>
      <c r="F7" s="21">
        <f t="shared" si="1"/>
        <v>0.48</v>
      </c>
      <c r="G7" s="21">
        <f t="shared" si="1"/>
        <v>0.45999999999999996</v>
      </c>
      <c r="H7" s="21">
        <f t="shared" si="1"/>
        <v>0.5</v>
      </c>
      <c r="I7" s="21">
        <f t="shared" si="1"/>
        <v>0.30000000000000004</v>
      </c>
      <c r="J7" s="21">
        <f t="shared" si="1"/>
        <v>0.21999999999999997</v>
      </c>
      <c r="K7" s="70">
        <f t="shared" si="1"/>
        <v>0.36</v>
      </c>
      <c r="L7" s="70">
        <f>1-L24</f>
        <v>0.38</v>
      </c>
      <c r="M7" s="70">
        <f t="shared" ref="M7:N7" si="2">1-M24</f>
        <v>0.18999999999999995</v>
      </c>
      <c r="N7" s="70">
        <f t="shared" si="2"/>
        <v>0.28000000000000003</v>
      </c>
      <c r="O7" s="70"/>
      <c r="P7" s="70"/>
    </row>
    <row r="8" spans="1:17" x14ac:dyDescent="0.55000000000000004">
      <c r="A8" s="1" t="s">
        <v>166</v>
      </c>
      <c r="B8" s="38">
        <f>B4-B5-B6</f>
        <v>-5.4999999999999982</v>
      </c>
      <c r="C8" s="38">
        <f>C4-C5-C6</f>
        <v>-4.0000000000000018</v>
      </c>
      <c r="D8" s="38">
        <f t="shared" ref="D8:N8" si="3">D4-D5-D6</f>
        <v>2.5000000000000036</v>
      </c>
      <c r="E8" s="38">
        <f t="shared" si="3"/>
        <v>-1.9000000000000021</v>
      </c>
      <c r="F8" s="38">
        <f t="shared" si="3"/>
        <v>3.0999999999999979</v>
      </c>
      <c r="G8" s="38">
        <f t="shared" si="3"/>
        <v>-3.3999999999999986</v>
      </c>
      <c r="H8" s="38">
        <f t="shared" si="3"/>
        <v>4.4000000000000021</v>
      </c>
      <c r="I8" s="38">
        <f t="shared" si="3"/>
        <v>-4.0800000000000018</v>
      </c>
      <c r="J8" s="38">
        <f t="shared" si="3"/>
        <v>0.89999999999999947</v>
      </c>
      <c r="K8" s="38">
        <f t="shared" si="3"/>
        <v>-2.5399999999999991</v>
      </c>
      <c r="L8" s="38">
        <f t="shared" si="3"/>
        <v>-1.4199999999999982</v>
      </c>
      <c r="M8" s="38">
        <f t="shared" si="3"/>
        <v>2.1300000000000008</v>
      </c>
      <c r="N8" s="38">
        <f t="shared" si="3"/>
        <v>6.06</v>
      </c>
      <c r="O8" s="38"/>
      <c r="P8" s="38"/>
    </row>
    <row r="9" spans="1:17" x14ac:dyDescent="0.55000000000000004">
      <c r="A9" s="18" t="s">
        <v>167</v>
      </c>
      <c r="B9" s="32">
        <v>10</v>
      </c>
      <c r="C9" s="32">
        <f>B9+C8</f>
        <v>5.9999999999999982</v>
      </c>
      <c r="D9" s="32">
        <f t="shared" ref="D9:N9" si="4">C9+D8</f>
        <v>8.5000000000000018</v>
      </c>
      <c r="E9" s="32">
        <f t="shared" si="4"/>
        <v>6.6</v>
      </c>
      <c r="F9" s="32">
        <f t="shared" si="4"/>
        <v>9.6999999999999975</v>
      </c>
      <c r="G9" s="32">
        <f t="shared" si="4"/>
        <v>6.2999999999999989</v>
      </c>
      <c r="H9" s="32">
        <f t="shared" si="4"/>
        <v>10.700000000000001</v>
      </c>
      <c r="I9" s="56">
        <f t="shared" si="4"/>
        <v>6.6199999999999992</v>
      </c>
      <c r="J9" s="56">
        <f t="shared" si="4"/>
        <v>7.5199999999999987</v>
      </c>
      <c r="K9" s="56">
        <f t="shared" si="4"/>
        <v>4.9799999999999995</v>
      </c>
      <c r="L9" s="56">
        <f t="shared" si="4"/>
        <v>3.5600000000000014</v>
      </c>
      <c r="M9" s="56">
        <f t="shared" si="4"/>
        <v>5.6900000000000022</v>
      </c>
      <c r="N9" s="56">
        <f t="shared" si="4"/>
        <v>11.750000000000002</v>
      </c>
      <c r="O9" s="56"/>
      <c r="P9" s="56"/>
      <c r="Q9" s="98"/>
    </row>
    <row r="10" spans="1:17" x14ac:dyDescent="0.55000000000000004">
      <c r="A10" s="1" t="s">
        <v>168</v>
      </c>
      <c r="B10" s="21">
        <f t="shared" ref="B10:N10" si="5">B5/B4</f>
        <v>0.88785046728971961</v>
      </c>
      <c r="C10" s="21">
        <f t="shared" si="5"/>
        <v>0.83333333333333337</v>
      </c>
      <c r="D10" s="21">
        <f t="shared" si="5"/>
        <v>0.6345733041575492</v>
      </c>
      <c r="E10" s="21">
        <f t="shared" si="5"/>
        <v>0.7024128686327078</v>
      </c>
      <c r="F10" s="21">
        <f t="shared" si="5"/>
        <v>0.70208333333333339</v>
      </c>
      <c r="G10" s="21">
        <f t="shared" si="5"/>
        <v>0.81282051282051282</v>
      </c>
      <c r="H10" s="21">
        <f t="shared" si="5"/>
        <v>0.69622641509433958</v>
      </c>
      <c r="I10" s="21">
        <f t="shared" si="5"/>
        <v>0.91666666666666663</v>
      </c>
      <c r="J10" s="21">
        <f t="shared" si="5"/>
        <v>0.83243243243243248</v>
      </c>
      <c r="K10" s="70">
        <f t="shared" si="5"/>
        <v>0.85476190476190472</v>
      </c>
      <c r="L10" s="70">
        <f t="shared" si="5"/>
        <v>0.82093023255813946</v>
      </c>
      <c r="M10" s="70">
        <f t="shared" si="5"/>
        <v>0.82432432432432434</v>
      </c>
      <c r="N10" s="70">
        <f t="shared" si="5"/>
        <v>0.75</v>
      </c>
      <c r="O10" s="70"/>
      <c r="P10" s="70"/>
    </row>
    <row r="11" spans="1:17" x14ac:dyDescent="0.55000000000000004">
      <c r="A11" s="1" t="s">
        <v>169</v>
      </c>
      <c r="B11" s="21">
        <f>B6/B4</f>
        <v>0.2834890965732087</v>
      </c>
      <c r="C11" s="21">
        <f t="shared" ref="C11:J11" si="6">C6/C4</f>
        <v>0.27966101694915257</v>
      </c>
      <c r="D11" s="21">
        <f t="shared" si="6"/>
        <v>0.31072210065645511</v>
      </c>
      <c r="E11" s="21">
        <f t="shared" si="6"/>
        <v>0.34852546916890081</v>
      </c>
      <c r="F11" s="21">
        <f t="shared" si="6"/>
        <v>0.23333333333333331</v>
      </c>
      <c r="G11" s="21">
        <f t="shared" si="6"/>
        <v>0.27435897435897433</v>
      </c>
      <c r="H11" s="21">
        <f t="shared" si="6"/>
        <v>0.22075471698113205</v>
      </c>
      <c r="I11" s="21">
        <f t="shared" si="6"/>
        <v>0.19666666666666671</v>
      </c>
      <c r="J11" s="21">
        <f t="shared" si="6"/>
        <v>0.14324324324324325</v>
      </c>
      <c r="K11" s="70">
        <f>K6/K4</f>
        <v>0.20571428571428574</v>
      </c>
      <c r="L11" s="70">
        <f>L6/L4</f>
        <v>0.21209302325581397</v>
      </c>
      <c r="M11" s="70">
        <f t="shared" ref="M11:N11" si="7">M6/M4</f>
        <v>0.11810810810810808</v>
      </c>
      <c r="N11" s="70">
        <f t="shared" si="7"/>
        <v>0.1288</v>
      </c>
      <c r="O11" s="70"/>
      <c r="P11" s="70"/>
    </row>
    <row r="12" spans="1:17" x14ac:dyDescent="0.55000000000000004">
      <c r="A12" s="1" t="s">
        <v>170</v>
      </c>
      <c r="B12" s="21">
        <f>B9/(B5+B6)</f>
        <v>0.26595744680851063</v>
      </c>
      <c r="C12" s="21">
        <f t="shared" ref="C12:N12" si="8">C9/(C5+C6)</f>
        <v>0.15228426395939082</v>
      </c>
      <c r="D12" s="21">
        <f t="shared" si="8"/>
        <v>0.1967592592592593</v>
      </c>
      <c r="E12" s="21">
        <f t="shared" si="8"/>
        <v>0.16836734693877548</v>
      </c>
      <c r="F12" s="21">
        <f t="shared" si="8"/>
        <v>0.21603563474387519</v>
      </c>
      <c r="G12" s="21">
        <f t="shared" si="8"/>
        <v>0.14858490566037733</v>
      </c>
      <c r="H12" s="21">
        <f t="shared" si="8"/>
        <v>0.22016460905349799</v>
      </c>
      <c r="I12" s="21">
        <f t="shared" si="8"/>
        <v>0.16516966067864269</v>
      </c>
      <c r="J12" s="21">
        <f t="shared" si="8"/>
        <v>0.20831024930747918</v>
      </c>
      <c r="K12" s="21">
        <f t="shared" si="8"/>
        <v>0.11180960933991917</v>
      </c>
      <c r="L12" s="21">
        <f t="shared" si="8"/>
        <v>8.0144079243583993E-2</v>
      </c>
      <c r="M12" s="21">
        <f t="shared" si="8"/>
        <v>0.1631775164898194</v>
      </c>
      <c r="N12" s="21">
        <f t="shared" si="8"/>
        <v>0.26741010468821125</v>
      </c>
      <c r="O12" s="70"/>
      <c r="P12" s="70"/>
    </row>
    <row r="13" spans="1:17" x14ac:dyDescent="0.55000000000000004">
      <c r="A13" s="1" t="s">
        <v>171</v>
      </c>
      <c r="B13" s="4">
        <f>B9+B26</f>
        <v>12</v>
      </c>
      <c r="C13" s="4">
        <f t="shared" ref="C13:N13" si="9">C9+C26</f>
        <v>7.4999999999999964</v>
      </c>
      <c r="D13" s="4">
        <f t="shared" si="9"/>
        <v>10.5</v>
      </c>
      <c r="E13" s="4">
        <f t="shared" si="9"/>
        <v>8.5999999999999979</v>
      </c>
      <c r="F13" s="4">
        <f t="shared" si="9"/>
        <v>11.999999999999996</v>
      </c>
      <c r="G13" s="4">
        <f t="shared" si="9"/>
        <v>9.3999999999999986</v>
      </c>
      <c r="H13" s="4">
        <f t="shared" si="9"/>
        <v>14.400000000000002</v>
      </c>
      <c r="I13" s="4">
        <f t="shared" si="9"/>
        <v>10</v>
      </c>
      <c r="J13" s="4">
        <f t="shared" si="9"/>
        <v>13.500000000000004</v>
      </c>
      <c r="K13" s="4">
        <f t="shared" si="9"/>
        <v>9.0000000000000053</v>
      </c>
      <c r="L13" s="4">
        <f t="shared" si="9"/>
        <v>4.6000000000000085</v>
      </c>
      <c r="M13" s="4">
        <f t="shared" si="9"/>
        <v>5.1000000000000068</v>
      </c>
      <c r="N13" s="4">
        <f t="shared" si="9"/>
        <v>10.20000000000001</v>
      </c>
      <c r="O13" s="4"/>
      <c r="P13" s="4"/>
    </row>
    <row r="14" spans="1:17" x14ac:dyDescent="0.55000000000000004">
      <c r="B14" s="4"/>
      <c r="C14" s="4"/>
      <c r="D14" s="4"/>
      <c r="E14" s="4"/>
      <c r="F14" s="4"/>
      <c r="G14" s="4"/>
      <c r="H14" s="4"/>
      <c r="I14" s="4"/>
      <c r="K14" s="4"/>
      <c r="L14" s="4"/>
      <c r="M14" s="4"/>
      <c r="N14" s="4"/>
      <c r="O14" s="4"/>
      <c r="P14" s="4"/>
    </row>
    <row r="15" spans="1:17" x14ac:dyDescent="0.55000000000000004">
      <c r="A15" s="1" t="s">
        <v>172</v>
      </c>
      <c r="C15" s="30">
        <f>C6/B6-1</f>
        <v>8.7912087912088044E-2</v>
      </c>
      <c r="D15" s="30">
        <f t="shared" ref="D15:N15" si="10">D6/C6-1</f>
        <v>0.43434343434343425</v>
      </c>
      <c r="E15" s="30">
        <f t="shared" si="10"/>
        <v>-8.4507042253521125E-2</v>
      </c>
      <c r="F15" s="30">
        <f t="shared" si="10"/>
        <v>-0.13846153846153852</v>
      </c>
      <c r="G15" s="30">
        <f t="shared" si="10"/>
        <v>-4.4642857142857095E-2</v>
      </c>
      <c r="H15" s="30">
        <f t="shared" si="10"/>
        <v>9.3457943925233655E-2</v>
      </c>
      <c r="I15" s="30">
        <f t="shared" si="10"/>
        <v>-0.39487179487179469</v>
      </c>
      <c r="J15" s="30">
        <f t="shared" si="10"/>
        <v>-0.25141242937853125</v>
      </c>
      <c r="K15" s="30">
        <f t="shared" si="10"/>
        <v>0.6301886792452831</v>
      </c>
      <c r="L15" s="30">
        <f t="shared" si="10"/>
        <v>5.555555555555558E-2</v>
      </c>
      <c r="M15" s="30">
        <f t="shared" si="10"/>
        <v>-0.52083333333333348</v>
      </c>
      <c r="N15" s="30">
        <f t="shared" si="10"/>
        <v>0.47368421052631615</v>
      </c>
      <c r="O15" s="4"/>
      <c r="P15" s="4"/>
    </row>
    <row r="16" spans="1:17" x14ac:dyDescent="0.55000000000000004">
      <c r="J16" s="1"/>
      <c r="K16" s="1"/>
      <c r="L16" s="4"/>
      <c r="M16" s="4"/>
      <c r="N16" s="4"/>
      <c r="O16" s="4"/>
      <c r="P16" s="4"/>
    </row>
    <row r="17" spans="1:17" x14ac:dyDescent="0.55000000000000004">
      <c r="A17" s="1" t="s">
        <v>204</v>
      </c>
      <c r="B17" s="173" t="s">
        <v>148</v>
      </c>
      <c r="C17" s="173"/>
      <c r="D17" s="173"/>
      <c r="E17" s="173"/>
      <c r="F17" s="173"/>
      <c r="G17" s="173"/>
      <c r="H17" s="173"/>
      <c r="I17" s="173"/>
      <c r="J17" s="173"/>
      <c r="K17" s="173"/>
    </row>
    <row r="18" spans="1:17" x14ac:dyDescent="0.55000000000000004">
      <c r="A18" s="33" t="s">
        <v>173</v>
      </c>
      <c r="B18" s="33" t="s">
        <v>149</v>
      </c>
      <c r="C18" s="33" t="s">
        <v>150</v>
      </c>
      <c r="D18" s="33" t="s">
        <v>151</v>
      </c>
      <c r="E18" s="33" t="s">
        <v>152</v>
      </c>
      <c r="F18" s="33" t="s">
        <v>153</v>
      </c>
      <c r="G18" s="33" t="s">
        <v>154</v>
      </c>
      <c r="H18" s="33" t="s">
        <v>155</v>
      </c>
      <c r="I18" s="33" t="s">
        <v>156</v>
      </c>
      <c r="J18" s="33" t="s">
        <v>157</v>
      </c>
      <c r="K18" s="33" t="s">
        <v>158</v>
      </c>
      <c r="L18" s="33" t="s">
        <v>159</v>
      </c>
      <c r="M18" s="33" t="s">
        <v>160</v>
      </c>
      <c r="N18" s="33" t="s">
        <v>161</v>
      </c>
      <c r="O18" s="33" t="s">
        <v>162</v>
      </c>
      <c r="P18" s="33" t="s">
        <v>163</v>
      </c>
    </row>
    <row r="19" spans="1:17" x14ac:dyDescent="0.55000000000000004">
      <c r="B19" s="4"/>
      <c r="C19" s="4"/>
      <c r="D19" s="4"/>
      <c r="E19" s="4"/>
      <c r="F19" s="4"/>
      <c r="G19" s="4"/>
      <c r="H19" s="4"/>
      <c r="I19" s="4"/>
      <c r="K19" s="4"/>
    </row>
    <row r="20" spans="1:17" x14ac:dyDescent="0.55000000000000004">
      <c r="A20" s="18" t="s">
        <v>41</v>
      </c>
      <c r="B20" s="32">
        <v>18.2</v>
      </c>
      <c r="C20" s="32">
        <v>16</v>
      </c>
      <c r="D20" s="32">
        <f>'Coffee SnD ETG'!B21</f>
        <v>11.6</v>
      </c>
      <c r="E20" s="32">
        <f>'Coffee SnD ETG'!C21</f>
        <v>13.3</v>
      </c>
      <c r="F20" s="32">
        <f>'Coffee SnD ETG'!D21</f>
        <v>19</v>
      </c>
      <c r="G20" s="32">
        <f>'Coffee SnD ETG'!E21</f>
        <v>21</v>
      </c>
      <c r="H20" s="32">
        <f>'Coffee SnD ETG'!F21</f>
        <v>20</v>
      </c>
      <c r="I20" s="32">
        <f>'Coffee SnD ETG'!G21</f>
        <v>22</v>
      </c>
      <c r="J20" s="32">
        <v>22.6</v>
      </c>
      <c r="K20" s="32">
        <f>'Coffee SnD ETG'!I21</f>
        <v>24</v>
      </c>
      <c r="L20" s="32">
        <v>21.5</v>
      </c>
      <c r="M20" s="32">
        <f>'Coffee SnD ETG'!K21</f>
        <v>26</v>
      </c>
      <c r="N20" s="32">
        <f>'Coffee SnD ETG'!L21</f>
        <v>24.6</v>
      </c>
      <c r="O20" s="32"/>
      <c r="P20" s="32"/>
    </row>
    <row r="21" spans="1:17" x14ac:dyDescent="0.55000000000000004">
      <c r="A21" s="1" t="s">
        <v>174</v>
      </c>
      <c r="B21" s="37">
        <v>4.5</v>
      </c>
      <c r="C21" s="37">
        <v>2.2999999999999998</v>
      </c>
      <c r="D21" s="37">
        <v>0.3</v>
      </c>
      <c r="E21" s="37">
        <v>0.7</v>
      </c>
      <c r="F21" s="37">
        <v>3.6</v>
      </c>
      <c r="G21" s="37">
        <v>4.4000000000000004</v>
      </c>
      <c r="H21" s="37">
        <v>4.7</v>
      </c>
      <c r="I21" s="37">
        <v>2.6</v>
      </c>
      <c r="J21" s="37">
        <v>1.4</v>
      </c>
      <c r="K21" s="94">
        <v>8</v>
      </c>
      <c r="L21" s="37">
        <v>6.5</v>
      </c>
      <c r="M21" s="37">
        <v>6</v>
      </c>
      <c r="N21" s="37">
        <v>6</v>
      </c>
      <c r="O21" s="37"/>
      <c r="P21" s="37"/>
    </row>
    <row r="22" spans="1:17" x14ac:dyDescent="0.55000000000000004">
      <c r="A22" s="1" t="s">
        <v>175</v>
      </c>
      <c r="B22" s="4">
        <v>2.8</v>
      </c>
      <c r="C22" s="4">
        <v>2.9</v>
      </c>
      <c r="D22" s="4">
        <v>3</v>
      </c>
      <c r="E22" s="4">
        <v>2.9</v>
      </c>
      <c r="F22" s="4">
        <v>2.9</v>
      </c>
      <c r="G22" s="4">
        <v>3.1</v>
      </c>
      <c r="H22" s="4">
        <v>3</v>
      </c>
      <c r="I22" s="4">
        <v>3.2</v>
      </c>
      <c r="J22" s="4">
        <v>2.7</v>
      </c>
      <c r="K22" s="4">
        <v>2.6</v>
      </c>
      <c r="L22" s="4">
        <v>3.1</v>
      </c>
      <c r="M22" s="4">
        <v>3</v>
      </c>
      <c r="N22" s="4">
        <v>3</v>
      </c>
      <c r="O22" s="4"/>
      <c r="P22" s="4"/>
    </row>
    <row r="23" spans="1:17" x14ac:dyDescent="0.55000000000000004">
      <c r="A23" s="1" t="s">
        <v>42</v>
      </c>
      <c r="B23" s="27">
        <v>11.4</v>
      </c>
      <c r="C23" s="27">
        <v>11.3</v>
      </c>
      <c r="D23" s="27">
        <v>7.8</v>
      </c>
      <c r="E23" s="27">
        <v>9.6999999999999993</v>
      </c>
      <c r="F23" s="27">
        <v>12.2</v>
      </c>
      <c r="G23" s="27">
        <v>12.7</v>
      </c>
      <c r="H23" s="27">
        <v>11.7</v>
      </c>
      <c r="I23" s="26">
        <f>I24*I35</f>
        <v>16.52</v>
      </c>
      <c r="J23" s="26">
        <v>15.9</v>
      </c>
      <c r="K23" s="26">
        <f>K24*K35</f>
        <v>15.36</v>
      </c>
      <c r="L23" s="26">
        <f>L24*L35</f>
        <v>14.879999999999999</v>
      </c>
      <c r="M23" s="26">
        <f t="shared" ref="M23:N23" si="11">M24*M35</f>
        <v>18.630000000000003</v>
      </c>
      <c r="N23" s="26">
        <f t="shared" si="11"/>
        <v>16.559999999999999</v>
      </c>
      <c r="O23" s="27"/>
      <c r="P23" s="27"/>
    </row>
    <row r="24" spans="1:17" x14ac:dyDescent="0.55000000000000004">
      <c r="A24" s="1" t="s">
        <v>165</v>
      </c>
      <c r="B24" s="34">
        <v>0.56000000000000005</v>
      </c>
      <c r="C24" s="34">
        <v>0.53</v>
      </c>
      <c r="D24" s="34">
        <v>0.35</v>
      </c>
      <c r="E24" s="34">
        <v>0.43</v>
      </c>
      <c r="F24" s="34">
        <v>0.52</v>
      </c>
      <c r="G24" s="34">
        <v>0.54</v>
      </c>
      <c r="H24" s="34">
        <v>0.5</v>
      </c>
      <c r="I24" s="34">
        <v>0.7</v>
      </c>
      <c r="J24" s="34">
        <v>0.78</v>
      </c>
      <c r="K24" s="34">
        <v>0.64</v>
      </c>
      <c r="L24" s="34">
        <v>0.62</v>
      </c>
      <c r="M24" s="34">
        <v>0.81</v>
      </c>
      <c r="N24" s="34">
        <v>0.72</v>
      </c>
      <c r="O24" s="34"/>
      <c r="P24" s="34"/>
    </row>
    <row r="25" spans="1:17" x14ac:dyDescent="0.55000000000000004">
      <c r="A25" s="1" t="s">
        <v>166</v>
      </c>
      <c r="B25" s="38">
        <f>B20-B21-B22-B23</f>
        <v>-0.50000000000000178</v>
      </c>
      <c r="C25" s="38">
        <f t="shared" ref="C25:N25" si="12">C20-C21-C22-C23</f>
        <v>-0.50000000000000178</v>
      </c>
      <c r="D25" s="38">
        <f t="shared" si="12"/>
        <v>0.49999999999999911</v>
      </c>
      <c r="E25" s="38">
        <f t="shared" si="12"/>
        <v>0</v>
      </c>
      <c r="F25" s="38">
        <f t="shared" si="12"/>
        <v>0.30000000000000071</v>
      </c>
      <c r="G25" s="38">
        <f t="shared" si="12"/>
        <v>0.80000000000000249</v>
      </c>
      <c r="H25" s="38">
        <f t="shared" si="12"/>
        <v>0.60000000000000142</v>
      </c>
      <c r="I25" s="38">
        <f t="shared" si="12"/>
        <v>-0.32000000000000028</v>
      </c>
      <c r="J25" s="38">
        <f t="shared" si="12"/>
        <v>2.6000000000000032</v>
      </c>
      <c r="K25" s="38">
        <f t="shared" si="12"/>
        <v>-1.9599999999999991</v>
      </c>
      <c r="L25" s="38">
        <f t="shared" si="12"/>
        <v>-2.9799999999999986</v>
      </c>
      <c r="M25" s="38">
        <f t="shared" si="12"/>
        <v>-1.6300000000000026</v>
      </c>
      <c r="N25" s="38">
        <f t="shared" si="12"/>
        <v>-0.9599999999999973</v>
      </c>
      <c r="O25" s="38"/>
      <c r="P25" s="38"/>
    </row>
    <row r="26" spans="1:17" x14ac:dyDescent="0.55000000000000004">
      <c r="A26" s="1" t="s">
        <v>167</v>
      </c>
      <c r="B26" s="32">
        <v>2</v>
      </c>
      <c r="C26" s="32">
        <f>B26+C25</f>
        <v>1.4999999999999982</v>
      </c>
      <c r="D26" s="32">
        <f t="shared" ref="D26:N26" si="13">C26+D25</f>
        <v>1.9999999999999973</v>
      </c>
      <c r="E26" s="32">
        <f t="shared" si="13"/>
        <v>1.9999999999999973</v>
      </c>
      <c r="F26" s="32">
        <f t="shared" si="13"/>
        <v>2.299999999999998</v>
      </c>
      <c r="G26" s="32">
        <f t="shared" si="13"/>
        <v>3.1000000000000005</v>
      </c>
      <c r="H26" s="32">
        <f t="shared" si="13"/>
        <v>3.700000000000002</v>
      </c>
      <c r="I26" s="56">
        <f t="shared" si="13"/>
        <v>3.3800000000000017</v>
      </c>
      <c r="J26" s="56">
        <f t="shared" si="13"/>
        <v>5.9800000000000049</v>
      </c>
      <c r="K26" s="56">
        <f t="shared" si="13"/>
        <v>4.0200000000000058</v>
      </c>
      <c r="L26" s="56">
        <f t="shared" si="13"/>
        <v>1.0400000000000071</v>
      </c>
      <c r="M26" s="56">
        <f t="shared" si="13"/>
        <v>-0.58999999999999542</v>
      </c>
      <c r="N26" s="56">
        <f t="shared" si="13"/>
        <v>-1.5499999999999927</v>
      </c>
      <c r="O26" s="56"/>
      <c r="P26" s="56"/>
      <c r="Q26" s="98"/>
    </row>
    <row r="27" spans="1:17" x14ac:dyDescent="0.55000000000000004">
      <c r="A27" s="1" t="s">
        <v>168</v>
      </c>
      <c r="B27" s="21">
        <f>(B21+B22)/B20</f>
        <v>0.40109890109890112</v>
      </c>
      <c r="C27" s="21">
        <f t="shared" ref="C27:N27" si="14">(C21+C22)/C20</f>
        <v>0.32499999999999996</v>
      </c>
      <c r="D27" s="21">
        <f t="shared" si="14"/>
        <v>0.28448275862068967</v>
      </c>
      <c r="E27" s="21">
        <f t="shared" si="14"/>
        <v>0.27067669172932329</v>
      </c>
      <c r="F27" s="21">
        <f t="shared" si="14"/>
        <v>0.34210526315789475</v>
      </c>
      <c r="G27" s="21">
        <f t="shared" si="14"/>
        <v>0.35714285714285715</v>
      </c>
      <c r="H27" s="21">
        <f t="shared" si="14"/>
        <v>0.38500000000000001</v>
      </c>
      <c r="I27" s="21">
        <f t="shared" si="14"/>
        <v>0.26363636363636367</v>
      </c>
      <c r="J27" s="21">
        <f t="shared" si="14"/>
        <v>0.1814159292035398</v>
      </c>
      <c r="K27" s="70">
        <f t="shared" si="14"/>
        <v>0.44166666666666665</v>
      </c>
      <c r="L27" s="70">
        <f t="shared" si="14"/>
        <v>0.44651162790697674</v>
      </c>
      <c r="M27" s="70">
        <f t="shared" si="14"/>
        <v>0.34615384615384615</v>
      </c>
      <c r="N27" s="70">
        <f t="shared" si="14"/>
        <v>0.36585365853658536</v>
      </c>
      <c r="O27" s="70"/>
      <c r="P27" s="70"/>
    </row>
    <row r="28" spans="1:17" x14ac:dyDescent="0.55000000000000004">
      <c r="A28" s="1" t="s">
        <v>169</v>
      </c>
      <c r="B28" s="21">
        <f>B23/B20</f>
        <v>0.62637362637362637</v>
      </c>
      <c r="C28" s="21">
        <f t="shared" ref="C28:K28" si="15">C23/C20</f>
        <v>0.70625000000000004</v>
      </c>
      <c r="D28" s="21">
        <f t="shared" si="15"/>
        <v>0.67241379310344829</v>
      </c>
      <c r="E28" s="21">
        <f t="shared" si="15"/>
        <v>0.7293233082706766</v>
      </c>
      <c r="F28" s="21">
        <f t="shared" si="15"/>
        <v>0.64210526315789473</v>
      </c>
      <c r="G28" s="21">
        <f t="shared" si="15"/>
        <v>0.60476190476190472</v>
      </c>
      <c r="H28" s="21">
        <f t="shared" si="15"/>
        <v>0.58499999999999996</v>
      </c>
      <c r="I28" s="21">
        <f t="shared" si="15"/>
        <v>0.75090909090909086</v>
      </c>
      <c r="J28" s="21">
        <f t="shared" si="15"/>
        <v>0.70353982300884954</v>
      </c>
      <c r="K28" s="70">
        <f t="shared" si="15"/>
        <v>0.64</v>
      </c>
      <c r="L28" s="70">
        <f>AVERAGE(B28:K28)</f>
        <v>0.66606768095854907</v>
      </c>
      <c r="M28" s="70">
        <f t="shared" ref="M28:N28" si="16">AVERAGE(C28:L28)</f>
        <v>0.67003708641704129</v>
      </c>
      <c r="N28" s="70">
        <f t="shared" si="16"/>
        <v>0.66641579505874549</v>
      </c>
      <c r="O28" s="70"/>
      <c r="P28" s="70"/>
    </row>
    <row r="29" spans="1:17" x14ac:dyDescent="0.55000000000000004">
      <c r="A29" s="1" t="s">
        <v>176</v>
      </c>
      <c r="K29" s="4"/>
      <c r="L29" s="4"/>
      <c r="M29" s="4"/>
      <c r="N29" s="4"/>
      <c r="O29" s="4"/>
      <c r="P29" s="4"/>
    </row>
    <row r="30" spans="1:17" x14ac:dyDescent="0.55000000000000004">
      <c r="A30" s="1" t="s">
        <v>177</v>
      </c>
      <c r="B30" s="30">
        <f>B26/B23</f>
        <v>0.17543859649122806</v>
      </c>
      <c r="C30" s="30">
        <f t="shared" ref="C30:J30" si="17">C26/C23</f>
        <v>0.13274336283185825</v>
      </c>
      <c r="D30" s="30">
        <f t="shared" si="17"/>
        <v>0.25641025641025605</v>
      </c>
      <c r="E30" s="30">
        <f t="shared" si="17"/>
        <v>0.20618556701030902</v>
      </c>
      <c r="F30" s="30">
        <f t="shared" si="17"/>
        <v>0.18852459016393427</v>
      </c>
      <c r="G30" s="30">
        <f t="shared" si="17"/>
        <v>0.24409448818897644</v>
      </c>
      <c r="H30" s="30">
        <f t="shared" si="17"/>
        <v>0.31623931623931645</v>
      </c>
      <c r="I30" s="30">
        <f t="shared" si="17"/>
        <v>0.20460048426150132</v>
      </c>
      <c r="J30" s="30">
        <f t="shared" si="17"/>
        <v>0.37610062893081792</v>
      </c>
      <c r="K30" s="71">
        <f>K26/K23</f>
        <v>0.26171875000000039</v>
      </c>
      <c r="L30" s="71">
        <f>L26/L23</f>
        <v>6.9892473118280049E-2</v>
      </c>
      <c r="M30" s="71">
        <f t="shared" ref="M30:N30" si="18">M26/M23</f>
        <v>-3.1669350509929972E-2</v>
      </c>
      <c r="N30" s="71">
        <f t="shared" si="18"/>
        <v>-9.359903381642469E-2</v>
      </c>
      <c r="O30" s="71"/>
      <c r="P30" s="71"/>
    </row>
    <row r="31" spans="1:17" x14ac:dyDescent="0.55000000000000004">
      <c r="J31" s="1"/>
      <c r="K31" s="1"/>
    </row>
    <row r="32" spans="1:17" x14ac:dyDescent="0.55000000000000004">
      <c r="A32" s="1" t="s">
        <v>178</v>
      </c>
      <c r="B32" s="30"/>
      <c r="C32" s="30">
        <f t="shared" ref="C32:N32" si="19">C23/B23-1</f>
        <v>-8.7719298245613198E-3</v>
      </c>
      <c r="D32" s="30">
        <f t="shared" si="19"/>
        <v>-0.30973451327433632</v>
      </c>
      <c r="E32" s="30">
        <f t="shared" si="19"/>
        <v>0.24358974358974361</v>
      </c>
      <c r="F32" s="30">
        <f t="shared" si="19"/>
        <v>0.25773195876288657</v>
      </c>
      <c r="G32" s="30">
        <f t="shared" si="19"/>
        <v>4.0983606557376984E-2</v>
      </c>
      <c r="H32" s="30">
        <f t="shared" si="19"/>
        <v>-7.8740157480314932E-2</v>
      </c>
      <c r="I32" s="30">
        <f t="shared" si="19"/>
        <v>0.41196581196581206</v>
      </c>
      <c r="J32" s="30">
        <f t="shared" si="19"/>
        <v>-3.7530266343825613E-2</v>
      </c>
      <c r="K32" s="30">
        <f t="shared" si="19"/>
        <v>-3.39622641509435E-2</v>
      </c>
      <c r="L32" s="30">
        <f t="shared" si="19"/>
        <v>-3.125E-2</v>
      </c>
      <c r="M32" s="30">
        <f t="shared" si="19"/>
        <v>0.25201612903225823</v>
      </c>
      <c r="N32" s="30">
        <f t="shared" si="19"/>
        <v>-0.11111111111111127</v>
      </c>
      <c r="O32" s="71"/>
      <c r="P32" s="71"/>
    </row>
    <row r="33" spans="1:16" x14ac:dyDescent="0.55000000000000004">
      <c r="K33" s="4"/>
      <c r="L33" s="4"/>
      <c r="M33" s="4"/>
      <c r="N33" s="4"/>
      <c r="O33" s="4"/>
      <c r="P33" s="4"/>
    </row>
    <row r="34" spans="1:16" x14ac:dyDescent="0.55000000000000004">
      <c r="A34" s="1" t="s">
        <v>179</v>
      </c>
      <c r="B34" s="4">
        <f>B20+B4</f>
        <v>50.3</v>
      </c>
      <c r="C34" s="4">
        <f t="shared" ref="C34:N34" si="20">C20+C4</f>
        <v>51.4</v>
      </c>
      <c r="D34" s="4">
        <f t="shared" si="20"/>
        <v>57.300000000000004</v>
      </c>
      <c r="E34" s="4">
        <f t="shared" si="20"/>
        <v>50.599999999999994</v>
      </c>
      <c r="F34" s="4">
        <f t="shared" si="20"/>
        <v>67</v>
      </c>
      <c r="G34" s="4">
        <f t="shared" si="20"/>
        <v>60</v>
      </c>
      <c r="H34" s="4">
        <f t="shared" si="20"/>
        <v>73</v>
      </c>
      <c r="I34" s="4">
        <f t="shared" si="20"/>
        <v>58</v>
      </c>
      <c r="J34" s="4">
        <f t="shared" si="20"/>
        <v>59.6</v>
      </c>
      <c r="K34" s="4">
        <f t="shared" si="20"/>
        <v>66</v>
      </c>
      <c r="L34" s="4">
        <f t="shared" si="20"/>
        <v>64.5</v>
      </c>
      <c r="M34" s="4">
        <f t="shared" si="20"/>
        <v>63</v>
      </c>
      <c r="N34" s="4">
        <f t="shared" si="20"/>
        <v>74.599999999999994</v>
      </c>
      <c r="O34" s="4"/>
      <c r="P34" s="4"/>
    </row>
    <row r="35" spans="1:16" x14ac:dyDescent="0.55000000000000004">
      <c r="A35" s="18" t="s">
        <v>180</v>
      </c>
      <c r="B35" s="89">
        <f t="shared" ref="B35:G35" si="21">B6+B23</f>
        <v>20.5</v>
      </c>
      <c r="C35" s="89">
        <f t="shared" si="21"/>
        <v>21.200000000000003</v>
      </c>
      <c r="D35" s="89">
        <f t="shared" si="21"/>
        <v>22</v>
      </c>
      <c r="E35" s="89">
        <f t="shared" si="21"/>
        <v>22.7</v>
      </c>
      <c r="F35" s="89">
        <f t="shared" si="21"/>
        <v>23.4</v>
      </c>
      <c r="G35" s="89">
        <f t="shared" si="21"/>
        <v>23.4</v>
      </c>
      <c r="H35" s="89">
        <v>23.5</v>
      </c>
      <c r="I35" s="89">
        <v>23.6</v>
      </c>
      <c r="J35" s="89">
        <v>23.7</v>
      </c>
      <c r="K35" s="89">
        <v>24</v>
      </c>
      <c r="L35" s="89">
        <v>24</v>
      </c>
      <c r="M35" s="89">
        <v>23</v>
      </c>
      <c r="N35" s="89">
        <v>23</v>
      </c>
      <c r="O35" s="89"/>
      <c r="P35" s="89"/>
    </row>
    <row r="36" spans="1:16" x14ac:dyDescent="0.55000000000000004">
      <c r="A36" s="1" t="s">
        <v>181</v>
      </c>
      <c r="C36" s="30">
        <f>C35/B35-1</f>
        <v>3.4146341463414664E-2</v>
      </c>
      <c r="D36" s="30">
        <f t="shared" ref="D36:K36" si="22">D35/C35-1</f>
        <v>3.7735849056603543E-2</v>
      </c>
      <c r="E36" s="30">
        <f t="shared" si="22"/>
        <v>3.1818181818181746E-2</v>
      </c>
      <c r="F36" s="30">
        <f t="shared" si="22"/>
        <v>3.0837004405286361E-2</v>
      </c>
      <c r="G36" s="30">
        <f t="shared" si="22"/>
        <v>0</v>
      </c>
      <c r="H36" s="30">
        <f t="shared" si="22"/>
        <v>4.2735042735042583E-3</v>
      </c>
      <c r="I36" s="30">
        <f t="shared" si="22"/>
        <v>4.2553191489362874E-3</v>
      </c>
      <c r="J36" s="30">
        <f t="shared" si="22"/>
        <v>4.237288135593209E-3</v>
      </c>
      <c r="K36" s="71">
        <f t="shared" si="22"/>
        <v>1.2658227848101333E-2</v>
      </c>
      <c r="L36" s="71">
        <f>L35/K35-1</f>
        <v>0</v>
      </c>
      <c r="M36" s="71">
        <f t="shared" ref="M36:N36" si="23">M35/L35-1</f>
        <v>-4.166666666666663E-2</v>
      </c>
      <c r="N36" s="71">
        <f t="shared" si="23"/>
        <v>0</v>
      </c>
      <c r="O36" s="71"/>
      <c r="P36" s="71"/>
    </row>
    <row r="37" spans="1:16" x14ac:dyDescent="0.55000000000000004">
      <c r="C37" s="30"/>
      <c r="D37" s="30"/>
      <c r="E37" s="30"/>
      <c r="F37" s="30"/>
      <c r="G37" s="30"/>
      <c r="H37" s="30"/>
      <c r="I37" s="30"/>
      <c r="J37" s="30"/>
      <c r="K37" s="71"/>
      <c r="L37" s="71"/>
      <c r="M37" s="71"/>
      <c r="N37" s="71"/>
      <c r="O37" s="71"/>
      <c r="P37" s="71"/>
    </row>
    <row r="38" spans="1:16" x14ac:dyDescent="0.55000000000000004">
      <c r="A38" s="33" t="s">
        <v>182</v>
      </c>
      <c r="B38" s="86" t="s">
        <v>149</v>
      </c>
      <c r="C38" s="33" t="s">
        <v>150</v>
      </c>
      <c r="D38" s="86" t="s">
        <v>151</v>
      </c>
      <c r="E38" s="33" t="s">
        <v>152</v>
      </c>
      <c r="F38" s="86" t="s">
        <v>153</v>
      </c>
      <c r="G38" s="33" t="s">
        <v>154</v>
      </c>
      <c r="H38" s="86" t="s">
        <v>155</v>
      </c>
      <c r="I38" s="33" t="s">
        <v>156</v>
      </c>
      <c r="J38" s="86" t="s">
        <v>157</v>
      </c>
      <c r="K38" s="33" t="s">
        <v>158</v>
      </c>
      <c r="L38" s="86" t="s">
        <v>159</v>
      </c>
      <c r="M38" s="33" t="s">
        <v>160</v>
      </c>
      <c r="N38" s="33" t="s">
        <v>161</v>
      </c>
      <c r="O38" s="33"/>
      <c r="P38" s="33"/>
    </row>
    <row r="39" spans="1:16" x14ac:dyDescent="0.55000000000000004">
      <c r="A39" s="18" t="s">
        <v>41</v>
      </c>
      <c r="B39" s="32">
        <f t="shared" ref="B39:N40" si="24">B4+B20</f>
        <v>50.3</v>
      </c>
      <c r="C39" s="32">
        <f t="shared" si="24"/>
        <v>51.4</v>
      </c>
      <c r="D39" s="32">
        <f t="shared" si="24"/>
        <v>57.300000000000004</v>
      </c>
      <c r="E39" s="32">
        <f t="shared" si="24"/>
        <v>50.599999999999994</v>
      </c>
      <c r="F39" s="32">
        <f t="shared" si="24"/>
        <v>67</v>
      </c>
      <c r="G39" s="32">
        <f t="shared" si="24"/>
        <v>60</v>
      </c>
      <c r="H39" s="32">
        <f t="shared" si="24"/>
        <v>73</v>
      </c>
      <c r="I39" s="32">
        <f t="shared" si="24"/>
        <v>58</v>
      </c>
      <c r="J39" s="32">
        <f t="shared" si="24"/>
        <v>59.6</v>
      </c>
      <c r="K39" s="32">
        <f t="shared" si="24"/>
        <v>66</v>
      </c>
      <c r="L39" s="32">
        <f t="shared" si="24"/>
        <v>64.5</v>
      </c>
      <c r="M39" s="32">
        <f t="shared" si="24"/>
        <v>63</v>
      </c>
      <c r="N39" s="32">
        <f t="shared" si="24"/>
        <v>74.599999999999994</v>
      </c>
      <c r="O39" s="32"/>
      <c r="P39" s="32"/>
    </row>
    <row r="40" spans="1:16" x14ac:dyDescent="0.55000000000000004">
      <c r="A40" s="1" t="s">
        <v>174</v>
      </c>
      <c r="B40" s="32">
        <f t="shared" si="24"/>
        <v>33</v>
      </c>
      <c r="C40" s="32">
        <f t="shared" si="24"/>
        <v>31.8</v>
      </c>
      <c r="D40" s="32">
        <f t="shared" si="24"/>
        <v>29.3</v>
      </c>
      <c r="E40" s="32">
        <f t="shared" si="24"/>
        <v>26.9</v>
      </c>
      <c r="F40" s="32">
        <f t="shared" si="24"/>
        <v>37.300000000000004</v>
      </c>
      <c r="G40" s="32">
        <f t="shared" si="24"/>
        <v>36.1</v>
      </c>
      <c r="H40" s="32">
        <f t="shared" si="24"/>
        <v>41.6</v>
      </c>
      <c r="I40" s="32">
        <f t="shared" si="24"/>
        <v>35.6</v>
      </c>
      <c r="J40" s="32">
        <f t="shared" si="24"/>
        <v>32.200000000000003</v>
      </c>
      <c r="K40" s="32">
        <f t="shared" si="24"/>
        <v>43.9</v>
      </c>
      <c r="L40" s="32">
        <f t="shared" si="24"/>
        <v>41.8</v>
      </c>
      <c r="M40" s="32">
        <f t="shared" si="24"/>
        <v>36.5</v>
      </c>
      <c r="N40" s="32">
        <f t="shared" si="24"/>
        <v>43.5</v>
      </c>
      <c r="O40" s="32"/>
      <c r="P40" s="32"/>
    </row>
    <row r="41" spans="1:16" x14ac:dyDescent="0.55000000000000004">
      <c r="A41" s="1" t="s">
        <v>175</v>
      </c>
      <c r="B41" s="32">
        <f t="shared" ref="B41:N41" si="25">B22</f>
        <v>2.8</v>
      </c>
      <c r="C41" s="32">
        <f t="shared" si="25"/>
        <v>2.9</v>
      </c>
      <c r="D41" s="32">
        <f t="shared" si="25"/>
        <v>3</v>
      </c>
      <c r="E41" s="32">
        <f t="shared" si="25"/>
        <v>2.9</v>
      </c>
      <c r="F41" s="32">
        <f t="shared" si="25"/>
        <v>2.9</v>
      </c>
      <c r="G41" s="32">
        <f t="shared" si="25"/>
        <v>3.1</v>
      </c>
      <c r="H41" s="32">
        <f t="shared" si="25"/>
        <v>3</v>
      </c>
      <c r="I41" s="32">
        <f t="shared" si="25"/>
        <v>3.2</v>
      </c>
      <c r="J41" s="32">
        <f t="shared" si="25"/>
        <v>2.7</v>
      </c>
      <c r="K41" s="32">
        <f t="shared" si="25"/>
        <v>2.6</v>
      </c>
      <c r="L41" s="32">
        <f t="shared" si="25"/>
        <v>3.1</v>
      </c>
      <c r="M41" s="32">
        <f t="shared" si="25"/>
        <v>3</v>
      </c>
      <c r="N41" s="32">
        <f t="shared" si="25"/>
        <v>3</v>
      </c>
      <c r="O41" s="32"/>
      <c r="P41" s="32"/>
    </row>
    <row r="42" spans="1:16" x14ac:dyDescent="0.55000000000000004">
      <c r="A42" s="1" t="s">
        <v>42</v>
      </c>
      <c r="B42" s="32">
        <f t="shared" ref="B42:N42" si="26">B6+B23</f>
        <v>20.5</v>
      </c>
      <c r="C42" s="32">
        <f t="shared" si="26"/>
        <v>21.200000000000003</v>
      </c>
      <c r="D42" s="32">
        <f t="shared" si="26"/>
        <v>22</v>
      </c>
      <c r="E42" s="32">
        <f t="shared" si="26"/>
        <v>22.7</v>
      </c>
      <c r="F42" s="32">
        <f t="shared" si="26"/>
        <v>23.4</v>
      </c>
      <c r="G42" s="32">
        <f t="shared" si="26"/>
        <v>23.4</v>
      </c>
      <c r="H42" s="32">
        <f t="shared" si="26"/>
        <v>23.4</v>
      </c>
      <c r="I42" s="32">
        <f t="shared" si="26"/>
        <v>23.6</v>
      </c>
      <c r="J42" s="32">
        <f t="shared" si="26"/>
        <v>21.2</v>
      </c>
      <c r="K42" s="32">
        <f t="shared" si="26"/>
        <v>24</v>
      </c>
      <c r="L42" s="32">
        <f t="shared" si="26"/>
        <v>24</v>
      </c>
      <c r="M42" s="32">
        <f t="shared" si="26"/>
        <v>23</v>
      </c>
      <c r="N42" s="32">
        <f t="shared" si="26"/>
        <v>23</v>
      </c>
      <c r="O42" s="32"/>
      <c r="P42" s="32"/>
    </row>
    <row r="43" spans="1:16" x14ac:dyDescent="0.55000000000000004">
      <c r="A43" s="1" t="s">
        <v>166</v>
      </c>
      <c r="B43" s="38">
        <f t="shared" ref="B43:N43" si="27">B39-B40-B41-B42</f>
        <v>-6.0000000000000036</v>
      </c>
      <c r="C43" s="38">
        <f t="shared" si="27"/>
        <v>-4.5000000000000036</v>
      </c>
      <c r="D43" s="38">
        <f t="shared" si="27"/>
        <v>3.0000000000000036</v>
      </c>
      <c r="E43" s="38">
        <f t="shared" si="27"/>
        <v>-1.9000000000000021</v>
      </c>
      <c r="F43" s="38">
        <f t="shared" si="27"/>
        <v>3.3999999999999986</v>
      </c>
      <c r="G43" s="38">
        <f t="shared" si="27"/>
        <v>-2.6000000000000014</v>
      </c>
      <c r="H43" s="38">
        <f t="shared" si="27"/>
        <v>5</v>
      </c>
      <c r="I43" s="38">
        <f t="shared" si="27"/>
        <v>-4.4000000000000021</v>
      </c>
      <c r="J43" s="38">
        <f t="shared" si="27"/>
        <v>3.5</v>
      </c>
      <c r="K43" s="38">
        <f t="shared" si="27"/>
        <v>-4.5</v>
      </c>
      <c r="L43" s="38">
        <f t="shared" si="27"/>
        <v>-4.3999999999999986</v>
      </c>
      <c r="M43" s="38">
        <f t="shared" si="27"/>
        <v>0.5</v>
      </c>
      <c r="N43" s="38">
        <f t="shared" si="27"/>
        <v>5.0999999999999943</v>
      </c>
      <c r="O43" s="124"/>
      <c r="P43" s="124"/>
    </row>
    <row r="44" spans="1:16" x14ac:dyDescent="0.55000000000000004">
      <c r="A44" s="1" t="s">
        <v>167</v>
      </c>
      <c r="B44" s="123">
        <f t="shared" ref="B44:N44" si="28">B9+B26</f>
        <v>12</v>
      </c>
      <c r="C44" s="123">
        <f t="shared" si="28"/>
        <v>7.4999999999999964</v>
      </c>
      <c r="D44" s="123">
        <f t="shared" si="28"/>
        <v>10.5</v>
      </c>
      <c r="E44" s="123">
        <f t="shared" si="28"/>
        <v>8.5999999999999979</v>
      </c>
      <c r="F44" s="123">
        <f t="shared" si="28"/>
        <v>11.999999999999996</v>
      </c>
      <c r="G44" s="123">
        <f t="shared" si="28"/>
        <v>9.3999999999999986</v>
      </c>
      <c r="H44" s="123">
        <f t="shared" si="28"/>
        <v>14.400000000000002</v>
      </c>
      <c r="I44" s="123">
        <f t="shared" si="28"/>
        <v>10</v>
      </c>
      <c r="J44" s="123">
        <f t="shared" si="28"/>
        <v>13.500000000000004</v>
      </c>
      <c r="K44" s="123">
        <f t="shared" si="28"/>
        <v>9.0000000000000053</v>
      </c>
      <c r="L44" s="123">
        <f t="shared" si="28"/>
        <v>4.6000000000000085</v>
      </c>
      <c r="M44" s="123">
        <f t="shared" si="28"/>
        <v>5.1000000000000068</v>
      </c>
      <c r="N44" s="123">
        <f t="shared" si="28"/>
        <v>10.20000000000001</v>
      </c>
      <c r="O44" s="123"/>
      <c r="P44" s="123"/>
    </row>
    <row r="45" spans="1:16" x14ac:dyDescent="0.55000000000000004">
      <c r="A45" s="1" t="s">
        <v>168</v>
      </c>
      <c r="B45" s="21">
        <f t="shared" ref="B45:N45" si="29">(B40+B41)/B39</f>
        <v>0.71172962226640157</v>
      </c>
      <c r="C45" s="21">
        <f t="shared" si="29"/>
        <v>0.67509727626459148</v>
      </c>
      <c r="D45" s="21">
        <f t="shared" si="29"/>
        <v>0.56369982547993014</v>
      </c>
      <c r="E45" s="21">
        <f t="shared" si="29"/>
        <v>0.58893280632411071</v>
      </c>
      <c r="F45" s="21">
        <f t="shared" si="29"/>
        <v>0.60000000000000009</v>
      </c>
      <c r="G45" s="21">
        <f t="shared" si="29"/>
        <v>0.65333333333333343</v>
      </c>
      <c r="H45" s="21">
        <f t="shared" si="29"/>
        <v>0.61095890410958908</v>
      </c>
      <c r="I45" s="21">
        <f t="shared" si="29"/>
        <v>0.66896551724137943</v>
      </c>
      <c r="J45" s="21">
        <f t="shared" si="29"/>
        <v>0.58557046979865779</v>
      </c>
      <c r="K45" s="21">
        <f t="shared" si="29"/>
        <v>0.70454545454545459</v>
      </c>
      <c r="L45" s="21">
        <f t="shared" si="29"/>
        <v>0.69612403100775189</v>
      </c>
      <c r="M45" s="21">
        <f t="shared" si="29"/>
        <v>0.62698412698412698</v>
      </c>
      <c r="N45" s="21">
        <f t="shared" si="29"/>
        <v>0.62332439678284191</v>
      </c>
      <c r="O45" s="21"/>
      <c r="P45" s="21"/>
    </row>
    <row r="46" spans="1:16" x14ac:dyDescent="0.55000000000000004">
      <c r="A46" s="1" t="s">
        <v>169</v>
      </c>
      <c r="B46" s="21">
        <f t="shared" ref="B46:M46" si="30">B42/B39</f>
        <v>0.4075546719681909</v>
      </c>
      <c r="C46" s="21">
        <f t="shared" si="30"/>
        <v>0.41245136186770437</v>
      </c>
      <c r="D46" s="21">
        <f t="shared" si="30"/>
        <v>0.38394415357766143</v>
      </c>
      <c r="E46" s="21">
        <f t="shared" si="30"/>
        <v>0.44861660079051385</v>
      </c>
      <c r="F46" s="21">
        <f t="shared" si="30"/>
        <v>0.34925373134328358</v>
      </c>
      <c r="G46" s="21">
        <f t="shared" si="30"/>
        <v>0.38999999999999996</v>
      </c>
      <c r="H46" s="21">
        <f t="shared" si="30"/>
        <v>0.32054794520547941</v>
      </c>
      <c r="I46" s="21">
        <f t="shared" si="30"/>
        <v>0.40689655172413797</v>
      </c>
      <c r="J46" s="21">
        <f t="shared" si="30"/>
        <v>0.35570469798657717</v>
      </c>
      <c r="K46" s="21">
        <f t="shared" si="30"/>
        <v>0.36363636363636365</v>
      </c>
      <c r="L46" s="21">
        <f t="shared" si="30"/>
        <v>0.37209302325581395</v>
      </c>
      <c r="M46" s="21">
        <f t="shared" si="30"/>
        <v>0.36507936507936506</v>
      </c>
      <c r="N46" s="21">
        <f>N42/N39</f>
        <v>0.3083109919571046</v>
      </c>
      <c r="O46" s="21"/>
      <c r="P46" s="21"/>
    </row>
    <row r="47" spans="1:16" x14ac:dyDescent="0.55000000000000004">
      <c r="A47" s="1" t="s">
        <v>176</v>
      </c>
      <c r="K47" s="4"/>
      <c r="L47" s="4"/>
    </row>
    <row r="48" spans="1:16" x14ac:dyDescent="0.55000000000000004">
      <c r="A48" s="1" t="s">
        <v>177</v>
      </c>
      <c r="B48" s="30">
        <f t="shared" ref="B48:N48" si="31">B44/B42</f>
        <v>0.58536585365853655</v>
      </c>
      <c r="C48" s="30">
        <f t="shared" si="31"/>
        <v>0.35377358490566019</v>
      </c>
      <c r="D48" s="30">
        <f t="shared" si="31"/>
        <v>0.47727272727272729</v>
      </c>
      <c r="E48" s="30">
        <f t="shared" si="31"/>
        <v>0.37885462555066068</v>
      </c>
      <c r="F48" s="30">
        <f t="shared" si="31"/>
        <v>0.51282051282051266</v>
      </c>
      <c r="G48" s="30">
        <f t="shared" si="31"/>
        <v>0.40170940170940167</v>
      </c>
      <c r="H48" s="30">
        <f t="shared" si="31"/>
        <v>0.61538461538461553</v>
      </c>
      <c r="I48" s="30">
        <f t="shared" si="31"/>
        <v>0.42372881355932202</v>
      </c>
      <c r="J48" s="30">
        <f t="shared" si="31"/>
        <v>0.63679245283018882</v>
      </c>
      <c r="K48" s="30">
        <f t="shared" si="31"/>
        <v>0.37500000000000022</v>
      </c>
      <c r="L48" s="30">
        <f t="shared" si="31"/>
        <v>0.19166666666666701</v>
      </c>
      <c r="M48" s="30">
        <f t="shared" si="31"/>
        <v>0.22173913043478291</v>
      </c>
      <c r="N48" s="30">
        <f t="shared" si="31"/>
        <v>0.44347826086956565</v>
      </c>
      <c r="O48" s="30"/>
      <c r="P48" s="30"/>
    </row>
    <row r="49" spans="1:19" x14ac:dyDescent="0.55000000000000004">
      <c r="K49" s="4"/>
      <c r="L49" s="4"/>
    </row>
    <row r="50" spans="1:19" x14ac:dyDescent="0.55000000000000004">
      <c r="A50" s="1" t="s">
        <v>179</v>
      </c>
      <c r="B50" s="4">
        <f t="shared" ref="B50:N50" si="32">B39+B23</f>
        <v>61.699999999999996</v>
      </c>
      <c r="C50" s="4">
        <f t="shared" si="32"/>
        <v>62.7</v>
      </c>
      <c r="D50" s="4">
        <f t="shared" si="32"/>
        <v>65.100000000000009</v>
      </c>
      <c r="E50" s="4">
        <f t="shared" si="32"/>
        <v>60.3</v>
      </c>
      <c r="F50" s="4">
        <f t="shared" si="32"/>
        <v>79.2</v>
      </c>
      <c r="G50" s="4">
        <f t="shared" si="32"/>
        <v>72.7</v>
      </c>
      <c r="H50" s="4">
        <f t="shared" si="32"/>
        <v>84.7</v>
      </c>
      <c r="I50" s="4">
        <f t="shared" si="32"/>
        <v>74.52</v>
      </c>
      <c r="J50" s="4">
        <f t="shared" si="32"/>
        <v>75.5</v>
      </c>
      <c r="K50" s="4">
        <f t="shared" si="32"/>
        <v>81.36</v>
      </c>
      <c r="L50" s="4">
        <f t="shared" si="32"/>
        <v>79.38</v>
      </c>
      <c r="M50" s="4">
        <f t="shared" si="32"/>
        <v>81.63</v>
      </c>
      <c r="N50" s="4">
        <f t="shared" si="32"/>
        <v>91.16</v>
      </c>
    </row>
    <row r="51" spans="1:19" x14ac:dyDescent="0.55000000000000004">
      <c r="A51" s="18" t="s">
        <v>180</v>
      </c>
      <c r="B51" s="89">
        <f t="shared" ref="B51:G51" si="33">B25+B42</f>
        <v>20</v>
      </c>
      <c r="C51" s="89">
        <f t="shared" si="33"/>
        <v>20.700000000000003</v>
      </c>
      <c r="D51" s="89">
        <f t="shared" si="33"/>
        <v>22.5</v>
      </c>
      <c r="E51" s="89">
        <f t="shared" si="33"/>
        <v>22.7</v>
      </c>
      <c r="F51" s="89">
        <f t="shared" si="33"/>
        <v>23.7</v>
      </c>
      <c r="G51" s="89">
        <f t="shared" si="33"/>
        <v>24.200000000000003</v>
      </c>
      <c r="H51" s="89">
        <v>23.5</v>
      </c>
      <c r="I51" s="89">
        <v>23.6</v>
      </c>
      <c r="J51" s="89">
        <v>23.7</v>
      </c>
      <c r="K51" s="89">
        <v>24</v>
      </c>
      <c r="L51" s="89">
        <v>24</v>
      </c>
      <c r="M51" s="89">
        <v>23</v>
      </c>
      <c r="N51" s="89">
        <v>23</v>
      </c>
    </row>
    <row r="52" spans="1:19" x14ac:dyDescent="0.55000000000000004">
      <c r="A52" s="1" t="s">
        <v>181</v>
      </c>
      <c r="C52" s="30">
        <f t="shared" ref="C52:N52" si="34">C51/B51-1</f>
        <v>3.5000000000000142E-2</v>
      </c>
      <c r="D52" s="30">
        <f t="shared" si="34"/>
        <v>8.6956521739130377E-2</v>
      </c>
      <c r="E52" s="30">
        <f t="shared" si="34"/>
        <v>8.8888888888889461E-3</v>
      </c>
      <c r="F52" s="30">
        <f t="shared" si="34"/>
        <v>4.4052863436123246E-2</v>
      </c>
      <c r="G52" s="30">
        <f t="shared" si="34"/>
        <v>2.1097046413502296E-2</v>
      </c>
      <c r="H52" s="30">
        <f t="shared" si="34"/>
        <v>-2.892561983471087E-2</v>
      </c>
      <c r="I52" s="30">
        <f t="shared" si="34"/>
        <v>4.2553191489362874E-3</v>
      </c>
      <c r="J52" s="30">
        <f t="shared" si="34"/>
        <v>4.237288135593209E-3</v>
      </c>
      <c r="K52" s="30">
        <f t="shared" si="34"/>
        <v>1.2658227848101333E-2</v>
      </c>
      <c r="L52" s="30">
        <f t="shared" si="34"/>
        <v>0</v>
      </c>
      <c r="M52" s="30">
        <f t="shared" si="34"/>
        <v>-4.166666666666663E-2</v>
      </c>
      <c r="N52" s="30">
        <f t="shared" si="34"/>
        <v>0</v>
      </c>
    </row>
    <row r="54" spans="1:19" x14ac:dyDescent="0.55000000000000004">
      <c r="A54" s="18"/>
    </row>
    <row r="57" spans="1:19" x14ac:dyDescent="0.55000000000000004">
      <c r="A57" s="1" t="s">
        <v>183</v>
      </c>
    </row>
    <row r="58" spans="1:19" x14ac:dyDescent="0.55000000000000004">
      <c r="R58"/>
    </row>
    <row r="59" spans="1:19" x14ac:dyDescent="0.55000000000000004">
      <c r="A59" s="49" t="s">
        <v>184</v>
      </c>
      <c r="B59" s="49" t="s">
        <v>185</v>
      </c>
      <c r="C59" s="49" t="s">
        <v>41</v>
      </c>
      <c r="D59" s="49" t="s">
        <v>186</v>
      </c>
      <c r="E59" s="49" t="s">
        <v>187</v>
      </c>
      <c r="F59" s="49" t="s">
        <v>188</v>
      </c>
      <c r="G59" s="49" t="s">
        <v>164</v>
      </c>
      <c r="H59" s="49" t="s">
        <v>189</v>
      </c>
      <c r="I59" s="49" t="s">
        <v>190</v>
      </c>
      <c r="K59" s="49" t="s">
        <v>191</v>
      </c>
      <c r="L59" s="49" t="s">
        <v>185</v>
      </c>
      <c r="M59" s="49" t="s">
        <v>41</v>
      </c>
      <c r="N59" s="49" t="s">
        <v>186</v>
      </c>
      <c r="O59" s="49" t="s">
        <v>187</v>
      </c>
      <c r="P59" s="49" t="s">
        <v>188</v>
      </c>
      <c r="Q59" s="49" t="s">
        <v>164</v>
      </c>
      <c r="R59" s="49" t="s">
        <v>189</v>
      </c>
      <c r="S59" s="49" t="s">
        <v>190</v>
      </c>
    </row>
    <row r="60" spans="1:19" x14ac:dyDescent="0.55000000000000004">
      <c r="A60" s="137" t="s">
        <v>192</v>
      </c>
      <c r="I60" s="21">
        <v>0.2</v>
      </c>
      <c r="K60" s="137" t="s">
        <v>192</v>
      </c>
      <c r="S60" s="21"/>
    </row>
    <row r="61" spans="1:19" x14ac:dyDescent="0.55000000000000004">
      <c r="A61" s="138" t="s">
        <v>193</v>
      </c>
      <c r="I61" s="21">
        <v>0.22</v>
      </c>
      <c r="K61" s="138" t="s">
        <v>193</v>
      </c>
      <c r="S61" s="21"/>
    </row>
    <row r="62" spans="1:19" x14ac:dyDescent="0.55000000000000004">
      <c r="A62" s="139" t="s">
        <v>194</v>
      </c>
      <c r="I62" s="21">
        <v>0.34</v>
      </c>
      <c r="K62" s="139" t="s">
        <v>194</v>
      </c>
      <c r="S62" s="21"/>
    </row>
    <row r="63" spans="1:19" x14ac:dyDescent="0.55000000000000004">
      <c r="A63" s="32" t="s">
        <v>195</v>
      </c>
      <c r="B63" s="4"/>
      <c r="C63" s="4"/>
      <c r="D63" s="4"/>
      <c r="E63" s="4"/>
      <c r="F63" s="4"/>
      <c r="G63" s="4"/>
      <c r="H63" s="4"/>
      <c r="I63" s="21">
        <v>0.34</v>
      </c>
      <c r="K63" s="32" t="s">
        <v>195</v>
      </c>
      <c r="L63" s="4"/>
      <c r="M63" s="4"/>
      <c r="N63" s="4"/>
      <c r="O63" s="4"/>
      <c r="P63" s="4"/>
      <c r="Q63" s="4"/>
      <c r="R63" s="4"/>
      <c r="S63" s="21"/>
    </row>
    <row r="64" spans="1:19" x14ac:dyDescent="0.55000000000000004">
      <c r="A64" s="32" t="s">
        <v>149</v>
      </c>
      <c r="B64" s="4"/>
      <c r="C64" s="4"/>
      <c r="D64" s="4"/>
      <c r="E64" s="4"/>
      <c r="F64" s="4"/>
      <c r="G64" s="4"/>
      <c r="H64" s="4"/>
      <c r="I64" s="21">
        <v>0.26</v>
      </c>
      <c r="K64" s="32" t="s">
        <v>149</v>
      </c>
      <c r="L64" s="4"/>
      <c r="M64" s="4"/>
      <c r="N64" s="4"/>
      <c r="O64" s="4"/>
      <c r="P64" s="4"/>
      <c r="Q64" s="4"/>
      <c r="R64" s="4"/>
      <c r="S64" s="21"/>
    </row>
    <row r="65" spans="1:32" x14ac:dyDescent="0.55000000000000004">
      <c r="A65" s="32" t="s">
        <v>150</v>
      </c>
      <c r="B65" s="4"/>
      <c r="C65" s="4"/>
      <c r="D65" s="4"/>
      <c r="E65" s="4"/>
      <c r="F65" s="4"/>
      <c r="G65" s="4"/>
      <c r="H65" s="4"/>
      <c r="I65" s="21">
        <v>0.15</v>
      </c>
      <c r="K65" s="32" t="s">
        <v>150</v>
      </c>
      <c r="L65" s="4"/>
      <c r="M65" s="4"/>
      <c r="N65" s="4"/>
      <c r="O65" s="4"/>
      <c r="P65" s="4"/>
      <c r="Q65" s="4"/>
      <c r="R65" s="4"/>
      <c r="S65" s="21"/>
    </row>
    <row r="66" spans="1:32" x14ac:dyDescent="0.55000000000000004">
      <c r="A66" s="32" t="s">
        <v>151</v>
      </c>
      <c r="B66" s="4"/>
      <c r="C66" s="4"/>
      <c r="D66" s="4"/>
      <c r="E66" s="4"/>
      <c r="F66" s="4"/>
      <c r="G66" s="4"/>
      <c r="H66" s="4"/>
      <c r="I66" s="21">
        <v>0.19</v>
      </c>
      <c r="K66" s="32" t="s">
        <v>151</v>
      </c>
      <c r="L66" s="4"/>
      <c r="M66" s="4"/>
      <c r="N66" s="4"/>
      <c r="O66" s="4"/>
      <c r="P66" s="4"/>
      <c r="Q66" s="4"/>
      <c r="R66" s="4"/>
      <c r="S66" s="21"/>
    </row>
    <row r="67" spans="1:32" x14ac:dyDescent="0.55000000000000004">
      <c r="A67" s="32" t="s">
        <v>152</v>
      </c>
      <c r="B67" s="4"/>
      <c r="C67" s="4"/>
      <c r="D67" s="4"/>
      <c r="E67" s="4"/>
      <c r="F67" s="4"/>
      <c r="G67" s="4"/>
      <c r="H67" s="4"/>
      <c r="I67" s="21">
        <v>0.2</v>
      </c>
      <c r="K67" s="32" t="s">
        <v>152</v>
      </c>
      <c r="L67" s="4"/>
      <c r="M67" s="4"/>
      <c r="N67" s="4"/>
      <c r="O67" s="4"/>
      <c r="P67" s="4"/>
      <c r="Q67" s="4"/>
      <c r="R67" s="4"/>
      <c r="S67" s="21"/>
    </row>
    <row r="68" spans="1:32" x14ac:dyDescent="0.55000000000000004">
      <c r="A68" s="32" t="s">
        <v>153</v>
      </c>
      <c r="B68" s="4"/>
      <c r="C68" s="4"/>
      <c r="D68" s="4"/>
      <c r="E68" s="4"/>
      <c r="F68" s="4"/>
      <c r="G68" s="4"/>
      <c r="H68" s="4"/>
      <c r="I68" s="21">
        <v>0.26</v>
      </c>
      <c r="K68" s="32" t="s">
        <v>153</v>
      </c>
      <c r="L68" s="4"/>
      <c r="M68" s="4"/>
      <c r="N68" s="4"/>
      <c r="O68" s="4"/>
      <c r="P68" s="4"/>
      <c r="Q68" s="4"/>
      <c r="R68" s="4"/>
      <c r="S68" s="21"/>
    </row>
    <row r="69" spans="1:32" x14ac:dyDescent="0.55000000000000004">
      <c r="A69" s="32" t="s">
        <v>154</v>
      </c>
      <c r="B69" s="4"/>
      <c r="C69" s="4"/>
      <c r="D69" s="4"/>
      <c r="E69" s="4"/>
      <c r="F69" s="4"/>
      <c r="G69" s="4"/>
      <c r="H69" s="4"/>
      <c r="I69" s="21">
        <v>0.19</v>
      </c>
      <c r="K69" s="32" t="s">
        <v>154</v>
      </c>
      <c r="L69" s="4"/>
      <c r="M69" s="4"/>
      <c r="N69" s="4"/>
      <c r="O69" s="4"/>
      <c r="P69" s="4"/>
      <c r="Q69" s="4"/>
      <c r="R69" s="4"/>
      <c r="S69" s="21"/>
    </row>
    <row r="70" spans="1:32" x14ac:dyDescent="0.55000000000000004">
      <c r="A70" s="32" t="s">
        <v>155</v>
      </c>
      <c r="B70" s="4"/>
      <c r="C70" s="4"/>
      <c r="D70" s="4"/>
      <c r="E70" s="4"/>
      <c r="F70" s="4"/>
      <c r="G70" s="4"/>
      <c r="H70" s="4"/>
      <c r="I70" s="21">
        <v>0.31</v>
      </c>
      <c r="K70" s="32" t="s">
        <v>155</v>
      </c>
      <c r="L70" s="4"/>
      <c r="M70" s="4"/>
      <c r="N70" s="4"/>
      <c r="O70" s="4"/>
      <c r="P70" s="4"/>
      <c r="Q70" s="4"/>
      <c r="R70" s="4"/>
      <c r="S70" s="21"/>
    </row>
    <row r="71" spans="1:32" x14ac:dyDescent="0.55000000000000004">
      <c r="A71" s="32" t="s">
        <v>156</v>
      </c>
      <c r="B71" s="23">
        <v>14.1</v>
      </c>
      <c r="C71" s="23">
        <v>31.9</v>
      </c>
      <c r="D71" s="23">
        <f>C71+B71</f>
        <v>46</v>
      </c>
      <c r="E71" s="23">
        <v>5.0999999999999996</v>
      </c>
      <c r="F71" s="4"/>
      <c r="G71" s="4">
        <v>33.4</v>
      </c>
      <c r="H71" s="4">
        <f>D71-E71-G71</f>
        <v>7.5</v>
      </c>
      <c r="I71" s="21">
        <f>(H71/(G71+E71))</f>
        <v>0.19480519480519481</v>
      </c>
      <c r="K71" s="32" t="s">
        <v>156</v>
      </c>
      <c r="L71" s="23">
        <v>12.1</v>
      </c>
      <c r="M71" s="23">
        <v>54.3</v>
      </c>
      <c r="N71" s="23">
        <f>M71+L71</f>
        <v>66.399999999999991</v>
      </c>
      <c r="O71" s="23">
        <v>21.1</v>
      </c>
      <c r="P71" s="4"/>
      <c r="Q71" s="4">
        <v>39.700000000000003</v>
      </c>
      <c r="R71" s="4">
        <f>N71-O71-Q71</f>
        <v>5.5999999999999872</v>
      </c>
      <c r="S71" s="21">
        <f>(R71/(Q71+O71))</f>
        <v>9.2105263157894524E-2</v>
      </c>
    </row>
    <row r="72" spans="1:32" x14ac:dyDescent="0.55000000000000004">
      <c r="A72" s="32" t="s">
        <v>157</v>
      </c>
      <c r="B72" s="23">
        <f>H71</f>
        <v>7.5</v>
      </c>
      <c r="C72" s="23">
        <v>36.6</v>
      </c>
      <c r="D72" s="23">
        <f t="shared" ref="D72:D76" si="35">C72+B72</f>
        <v>44.1</v>
      </c>
      <c r="E72" s="23">
        <v>5.3</v>
      </c>
      <c r="F72" s="4"/>
      <c r="G72" s="4">
        <v>30.8</v>
      </c>
      <c r="H72" s="4">
        <f t="shared" ref="H72:H76" si="36">D72-E72-G72</f>
        <v>8.0000000000000036</v>
      </c>
      <c r="I72" s="21">
        <f t="shared" ref="I72:I76" si="37">(H72/(G72+E72))</f>
        <v>0.22160664819944606</v>
      </c>
      <c r="K72" s="32" t="s">
        <v>157</v>
      </c>
      <c r="L72" s="23">
        <f>R71</f>
        <v>5.5999999999999872</v>
      </c>
      <c r="M72" s="23">
        <v>59.1</v>
      </c>
      <c r="N72" s="23">
        <f t="shared" ref="N72:N76" si="38">M72+L72</f>
        <v>64.699999999999989</v>
      </c>
      <c r="O72" s="23">
        <v>21.3</v>
      </c>
      <c r="P72" s="4"/>
      <c r="Q72" s="4">
        <v>35.6</v>
      </c>
      <c r="R72" s="4">
        <f t="shared" ref="R72:R76" si="39">N72-O72-Q72</f>
        <v>7.7999999999999901</v>
      </c>
      <c r="S72" s="21">
        <f t="shared" ref="S72:S76" si="40">(R72/(Q72+O72))</f>
        <v>0.13708260105448136</v>
      </c>
    </row>
    <row r="73" spans="1:32" x14ac:dyDescent="0.55000000000000004">
      <c r="A73" s="32" t="s">
        <v>158</v>
      </c>
      <c r="B73" s="23">
        <f t="shared" ref="B73:B76" si="41">H72</f>
        <v>8.0000000000000036</v>
      </c>
      <c r="C73" s="23">
        <v>44.7</v>
      </c>
      <c r="D73" s="23">
        <f t="shared" si="35"/>
        <v>52.7</v>
      </c>
      <c r="E73" s="23">
        <v>8.3000000000000007</v>
      </c>
      <c r="F73" s="4"/>
      <c r="G73" s="4">
        <v>35.9</v>
      </c>
      <c r="H73" s="4">
        <f t="shared" si="36"/>
        <v>8.5000000000000071</v>
      </c>
      <c r="I73" s="21">
        <f t="shared" si="37"/>
        <v>0.19230769230769246</v>
      </c>
      <c r="K73" s="32" t="s">
        <v>158</v>
      </c>
      <c r="L73" s="23">
        <f t="shared" ref="L73:L76" si="42">R72</f>
        <v>7.7999999999999901</v>
      </c>
      <c r="M73" s="23">
        <v>67.5</v>
      </c>
      <c r="N73" s="23">
        <f t="shared" si="38"/>
        <v>75.299999999999983</v>
      </c>
      <c r="O73" s="23">
        <v>21.7</v>
      </c>
      <c r="P73" s="4"/>
      <c r="Q73" s="4">
        <v>47.5</v>
      </c>
      <c r="R73" s="4">
        <f t="shared" si="39"/>
        <v>6.0999999999999801</v>
      </c>
      <c r="S73" s="21">
        <f t="shared" si="40"/>
        <v>8.8150289017340747E-2</v>
      </c>
    </row>
    <row r="74" spans="1:32" x14ac:dyDescent="0.55000000000000004">
      <c r="A74" s="32" t="s">
        <v>196</v>
      </c>
      <c r="B74" s="23">
        <f t="shared" si="41"/>
        <v>8.5000000000000071</v>
      </c>
      <c r="C74" s="23">
        <v>42.5</v>
      </c>
      <c r="D74" s="23">
        <f t="shared" si="35"/>
        <v>51.000000000000007</v>
      </c>
      <c r="E74" s="23">
        <v>8.6</v>
      </c>
      <c r="F74" s="4"/>
      <c r="G74" s="4">
        <v>35.5</v>
      </c>
      <c r="H74" s="4">
        <f t="shared" si="36"/>
        <v>6.9000000000000057</v>
      </c>
      <c r="I74" s="21">
        <f t="shared" si="37"/>
        <v>0.15646258503401372</v>
      </c>
      <c r="K74" s="32" t="s">
        <v>196</v>
      </c>
      <c r="L74" s="23">
        <f t="shared" si="42"/>
        <v>6.0999999999999801</v>
      </c>
      <c r="M74" s="23">
        <v>63.7</v>
      </c>
      <c r="N74" s="23">
        <f t="shared" si="38"/>
        <v>69.799999999999983</v>
      </c>
      <c r="O74" s="23">
        <v>21.5</v>
      </c>
      <c r="P74" s="4"/>
      <c r="Q74" s="4">
        <v>46.7</v>
      </c>
      <c r="R74" s="4">
        <f t="shared" si="39"/>
        <v>1.5999999999999801</v>
      </c>
      <c r="S74" s="21">
        <f t="shared" si="40"/>
        <v>2.3460410557184459E-2</v>
      </c>
      <c r="W74" t="s">
        <v>28</v>
      </c>
      <c r="X74" s="28" t="s">
        <v>15</v>
      </c>
      <c r="Y74" s="28" t="s">
        <v>16</v>
      </c>
      <c r="Z74" s="28" t="s">
        <v>17</v>
      </c>
      <c r="AA74" s="28" t="s">
        <v>18</v>
      </c>
      <c r="AB74" s="28" t="s">
        <v>19</v>
      </c>
      <c r="AC74" s="28" t="s">
        <v>20</v>
      </c>
      <c r="AD74" s="28" t="s">
        <v>21</v>
      </c>
      <c r="AE74" s="28" t="s">
        <v>63</v>
      </c>
      <c r="AF74" s="28" t="s">
        <v>64</v>
      </c>
    </row>
    <row r="75" spans="1:32" x14ac:dyDescent="0.55000000000000004">
      <c r="A75" s="32" t="s">
        <v>197</v>
      </c>
      <c r="B75" s="23">
        <f t="shared" si="41"/>
        <v>6.9000000000000057</v>
      </c>
      <c r="C75" s="23">
        <v>37.9</v>
      </c>
      <c r="D75" s="23">
        <f t="shared" si="35"/>
        <v>44.800000000000004</v>
      </c>
      <c r="E75" s="23">
        <v>5.3</v>
      </c>
      <c r="F75" s="4"/>
      <c r="G75" s="4">
        <v>30.5</v>
      </c>
      <c r="H75" s="4">
        <f t="shared" si="36"/>
        <v>9.0000000000000071</v>
      </c>
      <c r="I75" s="21">
        <f t="shared" si="37"/>
        <v>0.25139664804469297</v>
      </c>
      <c r="K75" s="32" t="s">
        <v>197</v>
      </c>
      <c r="L75" s="23">
        <f t="shared" si="42"/>
        <v>1.5999999999999801</v>
      </c>
      <c r="M75" s="23">
        <v>64</v>
      </c>
      <c r="N75" s="23">
        <f t="shared" si="38"/>
        <v>65.59999999999998</v>
      </c>
      <c r="O75" s="23">
        <v>21.2</v>
      </c>
      <c r="P75" s="4"/>
      <c r="Q75" s="4">
        <v>41.3</v>
      </c>
      <c r="R75" s="4">
        <f t="shared" si="39"/>
        <v>3.0999999999999801</v>
      </c>
      <c r="S75" s="21">
        <f t="shared" si="40"/>
        <v>4.9599999999999679E-2</v>
      </c>
      <c r="W75" t="s">
        <v>41</v>
      </c>
      <c r="X75" s="28">
        <v>35</v>
      </c>
      <c r="Y75" s="28">
        <v>50</v>
      </c>
      <c r="Z75" s="28">
        <v>34</v>
      </c>
      <c r="AA75" s="28">
        <v>54</v>
      </c>
      <c r="AB75" s="28">
        <v>33</v>
      </c>
      <c r="AC75" s="28">
        <v>36</v>
      </c>
      <c r="AD75" s="28">
        <v>41</v>
      </c>
      <c r="AE75" s="28">
        <v>43.5</v>
      </c>
      <c r="AF75" s="28">
        <v>34.5</v>
      </c>
    </row>
    <row r="76" spans="1:32" x14ac:dyDescent="0.55000000000000004">
      <c r="A76" s="66" t="s">
        <v>198</v>
      </c>
      <c r="B76" s="136">
        <f t="shared" si="41"/>
        <v>9.0000000000000071</v>
      </c>
      <c r="C76" s="136">
        <v>50</v>
      </c>
      <c r="D76" s="136">
        <f t="shared" si="35"/>
        <v>59.000000000000007</v>
      </c>
      <c r="E76" s="136">
        <v>6.5</v>
      </c>
      <c r="F76" s="65"/>
      <c r="G76" s="65">
        <v>35</v>
      </c>
      <c r="H76" s="65">
        <f t="shared" si="36"/>
        <v>17.500000000000007</v>
      </c>
      <c r="I76" s="67">
        <f t="shared" si="37"/>
        <v>0.421686746987952</v>
      </c>
      <c r="K76" s="66" t="s">
        <v>198</v>
      </c>
      <c r="L76" s="136">
        <f t="shared" si="42"/>
        <v>3.0999999999999801</v>
      </c>
      <c r="M76" s="136">
        <v>75</v>
      </c>
      <c r="N76" s="136">
        <f t="shared" si="38"/>
        <v>78.09999999999998</v>
      </c>
      <c r="O76" s="136">
        <v>21.4</v>
      </c>
      <c r="P76" s="65"/>
      <c r="Q76" s="65">
        <v>42.2</v>
      </c>
      <c r="R76" s="65">
        <f t="shared" si="39"/>
        <v>14.499999999999979</v>
      </c>
      <c r="S76" s="67">
        <f t="shared" si="40"/>
        <v>0.22798742138364747</v>
      </c>
      <c r="W76" t="s">
        <v>199</v>
      </c>
      <c r="X76" s="28">
        <v>17</v>
      </c>
      <c r="Y76" s="28">
        <v>14</v>
      </c>
      <c r="Z76" s="28">
        <v>22</v>
      </c>
      <c r="AA76" s="28">
        <v>15</v>
      </c>
      <c r="AB76" s="28">
        <v>22</v>
      </c>
      <c r="AC76" s="28">
        <v>16</v>
      </c>
      <c r="AD76" s="28">
        <v>15</v>
      </c>
      <c r="AE76" s="28">
        <v>14</v>
      </c>
      <c r="AF76" s="28">
        <v>12.5</v>
      </c>
    </row>
    <row r="77" spans="1:32" x14ac:dyDescent="0.55000000000000004">
      <c r="A77" s="4"/>
      <c r="B77" s="4"/>
      <c r="C77" s="4"/>
      <c r="D77" s="4"/>
      <c r="E77" s="4"/>
      <c r="F77" s="4"/>
      <c r="G77" s="4"/>
      <c r="H77" s="4"/>
      <c r="I77" s="4"/>
      <c r="L77" s="4"/>
      <c r="M77" s="4"/>
      <c r="N77" s="4"/>
      <c r="O77" s="4"/>
    </row>
    <row r="78" spans="1:32" x14ac:dyDescent="0.55000000000000004">
      <c r="A78" s="4"/>
      <c r="B78" s="4"/>
      <c r="C78" s="4"/>
      <c r="D78" s="4"/>
      <c r="E78" s="4"/>
      <c r="F78" s="4"/>
      <c r="G78" s="4"/>
      <c r="H78" s="4"/>
      <c r="I78" s="4"/>
      <c r="L78" s="4"/>
      <c r="M78" s="4"/>
      <c r="N78" s="4"/>
      <c r="O78" s="4"/>
    </row>
    <row r="79" spans="1:32" x14ac:dyDescent="0.55000000000000004">
      <c r="A79" s="49" t="s">
        <v>200</v>
      </c>
      <c r="B79" s="49" t="s">
        <v>185</v>
      </c>
      <c r="C79" s="49" t="s">
        <v>41</v>
      </c>
      <c r="D79" s="49" t="s">
        <v>186</v>
      </c>
      <c r="E79" s="49" t="s">
        <v>187</v>
      </c>
      <c r="F79" s="49" t="s">
        <v>188</v>
      </c>
      <c r="G79" s="49" t="s">
        <v>164</v>
      </c>
      <c r="H79" s="49" t="s">
        <v>189</v>
      </c>
      <c r="I79" s="49" t="s">
        <v>190</v>
      </c>
      <c r="L79" s="4"/>
      <c r="M79" s="4"/>
      <c r="N79" s="4"/>
      <c r="O79" s="4"/>
    </row>
    <row r="80" spans="1:32" x14ac:dyDescent="0.55000000000000004">
      <c r="A80" s="137" t="s">
        <v>192</v>
      </c>
      <c r="I80" s="21">
        <v>0.17</v>
      </c>
      <c r="L80" s="4"/>
      <c r="M80" s="4"/>
      <c r="N80" s="4"/>
      <c r="O80" s="4"/>
    </row>
    <row r="81" spans="1:15" x14ac:dyDescent="0.55000000000000004">
      <c r="A81" s="138" t="s">
        <v>193</v>
      </c>
      <c r="I81" s="21">
        <v>7.0000000000000007E-2</v>
      </c>
      <c r="L81" s="4"/>
      <c r="M81" s="4"/>
      <c r="N81" s="4"/>
      <c r="O81" s="4"/>
    </row>
    <row r="82" spans="1:15" x14ac:dyDescent="0.55000000000000004">
      <c r="A82" s="139" t="s">
        <v>194</v>
      </c>
      <c r="I82" s="21">
        <v>0.2</v>
      </c>
      <c r="L82" s="4"/>
      <c r="M82" s="4"/>
      <c r="N82" s="4"/>
      <c r="O82" s="4"/>
    </row>
    <row r="83" spans="1:15" x14ac:dyDescent="0.55000000000000004">
      <c r="A83" s="32" t="s">
        <v>195</v>
      </c>
      <c r="B83" s="4"/>
      <c r="C83" s="4"/>
      <c r="D83" s="4"/>
      <c r="E83" s="4"/>
      <c r="F83" s="4"/>
      <c r="G83" s="4"/>
      <c r="H83" s="4"/>
      <c r="I83" s="21">
        <v>0.2</v>
      </c>
      <c r="L83" s="4"/>
      <c r="M83" s="4"/>
      <c r="N83" s="4"/>
      <c r="O83" s="4"/>
    </row>
    <row r="84" spans="1:15" x14ac:dyDescent="0.55000000000000004">
      <c r="A84" s="32" t="s">
        <v>149</v>
      </c>
      <c r="B84" s="4"/>
      <c r="C84" s="4"/>
      <c r="D84" s="4"/>
      <c r="E84" s="4"/>
      <c r="F84" s="4"/>
      <c r="G84" s="4"/>
      <c r="H84" s="4"/>
      <c r="I84" s="21">
        <v>0.24</v>
      </c>
      <c r="L84" s="4"/>
      <c r="M84" s="4"/>
      <c r="N84" s="4"/>
      <c r="O84" s="4"/>
    </row>
    <row r="85" spans="1:15" x14ac:dyDescent="0.55000000000000004">
      <c r="A85" s="32" t="s">
        <v>150</v>
      </c>
      <c r="B85" s="4"/>
      <c r="C85" s="4"/>
      <c r="D85" s="4"/>
      <c r="E85" s="4"/>
      <c r="F85" s="4"/>
      <c r="G85" s="4"/>
      <c r="H85" s="4"/>
      <c r="I85" s="21">
        <v>0.16</v>
      </c>
      <c r="L85" s="4"/>
      <c r="M85" s="4"/>
      <c r="N85" s="4"/>
      <c r="O85" s="4"/>
    </row>
    <row r="86" spans="1:15" x14ac:dyDescent="0.55000000000000004">
      <c r="A86" s="32" t="s">
        <v>151</v>
      </c>
      <c r="B86" s="4"/>
      <c r="C86" s="4"/>
      <c r="D86" s="4"/>
      <c r="E86" s="4"/>
      <c r="F86" s="4"/>
      <c r="G86" s="4"/>
      <c r="H86" s="4"/>
      <c r="I86" s="21">
        <v>0.23</v>
      </c>
      <c r="L86" s="4"/>
      <c r="M86" s="4"/>
      <c r="N86" s="4"/>
      <c r="O86" s="4"/>
    </row>
    <row r="87" spans="1:15" x14ac:dyDescent="0.55000000000000004">
      <c r="A87" s="32" t="s">
        <v>152</v>
      </c>
      <c r="B87" s="4"/>
      <c r="C87" s="4"/>
      <c r="D87" s="4"/>
      <c r="E87" s="4"/>
      <c r="F87" s="4"/>
      <c r="G87" s="4"/>
      <c r="H87" s="4"/>
      <c r="I87" s="21">
        <v>0.22</v>
      </c>
      <c r="L87" s="4"/>
      <c r="M87" s="4"/>
      <c r="N87" s="4"/>
      <c r="O87" s="4"/>
    </row>
    <row r="88" spans="1:15" x14ac:dyDescent="0.55000000000000004">
      <c r="A88" s="32" t="s">
        <v>153</v>
      </c>
      <c r="B88" s="4"/>
      <c r="C88" s="4"/>
      <c r="D88" s="4"/>
      <c r="E88" s="4"/>
      <c r="F88" s="4"/>
      <c r="G88" s="4"/>
      <c r="H88" s="4"/>
      <c r="I88" s="21">
        <v>0.02</v>
      </c>
      <c r="L88" s="4"/>
      <c r="M88" s="4"/>
      <c r="N88" s="4"/>
      <c r="O88" s="4"/>
    </row>
    <row r="89" spans="1:15" x14ac:dyDescent="0.55000000000000004">
      <c r="A89" s="32" t="s">
        <v>154</v>
      </c>
      <c r="B89" s="4"/>
      <c r="C89" s="4"/>
      <c r="D89" s="4"/>
      <c r="E89" s="4"/>
      <c r="F89" s="4"/>
      <c r="G89" s="4"/>
      <c r="H89" s="4"/>
      <c r="I89" s="21">
        <v>0.21</v>
      </c>
      <c r="L89" s="4"/>
      <c r="M89" s="4"/>
      <c r="N89" s="4"/>
      <c r="O89" s="4"/>
    </row>
    <row r="90" spans="1:15" x14ac:dyDescent="0.55000000000000004">
      <c r="A90" s="32" t="s">
        <v>155</v>
      </c>
      <c r="B90" s="4"/>
      <c r="C90" s="4"/>
      <c r="D90" s="4"/>
      <c r="E90" s="4"/>
      <c r="F90" s="4"/>
      <c r="G90" s="4"/>
      <c r="H90" s="4"/>
      <c r="I90" s="21">
        <v>0.19</v>
      </c>
      <c r="L90" s="4"/>
      <c r="M90" s="4"/>
      <c r="N90" s="4"/>
      <c r="O90" s="4"/>
    </row>
    <row r="91" spans="1:15" x14ac:dyDescent="0.55000000000000004">
      <c r="A91" s="32" t="s">
        <v>156</v>
      </c>
      <c r="B91" s="23">
        <v>3.7</v>
      </c>
      <c r="C91" s="23">
        <v>22.3</v>
      </c>
      <c r="D91" s="23">
        <f>C91+B91</f>
        <v>26</v>
      </c>
      <c r="E91" s="23">
        <v>15.7</v>
      </c>
      <c r="F91" s="4"/>
      <c r="G91" s="4">
        <v>6.9</v>
      </c>
      <c r="H91" s="4">
        <f>D91-E91-G91</f>
        <v>3.4000000000000004</v>
      </c>
      <c r="I91" s="21">
        <f>(H91/(G91+E91))</f>
        <v>0.15044247787610621</v>
      </c>
      <c r="L91" s="4"/>
      <c r="M91" s="4"/>
      <c r="N91" s="4"/>
      <c r="O91" s="4"/>
    </row>
    <row r="92" spans="1:15" x14ac:dyDescent="0.55000000000000004">
      <c r="A92" s="32" t="s">
        <v>157</v>
      </c>
      <c r="B92" s="23">
        <f>H91</f>
        <v>3.4000000000000004</v>
      </c>
      <c r="C92" s="23">
        <v>22.6</v>
      </c>
      <c r="D92" s="23">
        <f t="shared" ref="D92:D96" si="43">C92+B92</f>
        <v>26</v>
      </c>
      <c r="E92" s="23">
        <v>15.9</v>
      </c>
      <c r="F92" s="4"/>
      <c r="G92" s="4">
        <v>4.7</v>
      </c>
      <c r="H92" s="4">
        <f t="shared" ref="H92:H96" si="44">D92-E92-G92</f>
        <v>5.3999999999999995</v>
      </c>
      <c r="I92" s="21">
        <f t="shared" ref="I92:I96" si="45">(H92/(G92+E92))</f>
        <v>0.26213592233009703</v>
      </c>
      <c r="L92" s="4"/>
      <c r="M92" s="4"/>
      <c r="N92" s="4"/>
      <c r="O92" s="4"/>
    </row>
    <row r="93" spans="1:15" x14ac:dyDescent="0.55000000000000004">
      <c r="A93" s="32" t="s">
        <v>158</v>
      </c>
      <c r="B93" s="23">
        <f t="shared" ref="B93:B96" si="46">H92</f>
        <v>5.3999999999999995</v>
      </c>
      <c r="C93" s="23">
        <v>22.8</v>
      </c>
      <c r="D93" s="23">
        <f t="shared" si="43"/>
        <v>28.2</v>
      </c>
      <c r="E93" s="23">
        <v>14.6</v>
      </c>
      <c r="F93" s="4"/>
      <c r="G93" s="4">
        <v>9.6</v>
      </c>
      <c r="H93" s="4">
        <f t="shared" si="44"/>
        <v>4</v>
      </c>
      <c r="I93" s="21">
        <f t="shared" si="45"/>
        <v>0.16528925619834711</v>
      </c>
      <c r="L93" s="4"/>
      <c r="M93" s="4"/>
      <c r="N93" s="4"/>
      <c r="O93" s="4"/>
    </row>
    <row r="94" spans="1:15" x14ac:dyDescent="0.55000000000000004">
      <c r="A94" s="32" t="s">
        <v>196</v>
      </c>
      <c r="B94" s="23">
        <f t="shared" si="46"/>
        <v>4</v>
      </c>
      <c r="C94" s="23">
        <v>21.2</v>
      </c>
      <c r="D94" s="23">
        <f t="shared" si="43"/>
        <v>25.2</v>
      </c>
      <c r="E94" s="23">
        <v>11.8</v>
      </c>
      <c r="F94" s="4"/>
      <c r="G94" s="4">
        <v>12</v>
      </c>
      <c r="H94" s="4">
        <f t="shared" si="44"/>
        <v>1.3999999999999986</v>
      </c>
      <c r="I94" s="21">
        <f t="shared" si="45"/>
        <v>5.8823529411764643E-2</v>
      </c>
      <c r="L94" s="4"/>
      <c r="M94" s="4"/>
      <c r="N94" s="4"/>
      <c r="O94" s="4"/>
    </row>
    <row r="95" spans="1:15" x14ac:dyDescent="0.55000000000000004">
      <c r="A95" s="32" t="s">
        <v>197</v>
      </c>
      <c r="B95" s="23">
        <f t="shared" si="46"/>
        <v>1.3999999999999986</v>
      </c>
      <c r="C95" s="23">
        <v>26.1</v>
      </c>
      <c r="D95" s="23">
        <f t="shared" si="43"/>
        <v>27.5</v>
      </c>
      <c r="E95" s="23">
        <v>15.5</v>
      </c>
      <c r="F95" s="4"/>
      <c r="G95" s="4">
        <v>10</v>
      </c>
      <c r="H95" s="4">
        <f t="shared" si="44"/>
        <v>2</v>
      </c>
      <c r="I95" s="21">
        <f t="shared" si="45"/>
        <v>7.8431372549019607E-2</v>
      </c>
      <c r="L95" s="4"/>
      <c r="M95" s="4"/>
      <c r="N95" s="4"/>
      <c r="O95" s="4"/>
    </row>
    <row r="96" spans="1:15" x14ac:dyDescent="0.55000000000000004">
      <c r="A96" s="66" t="s">
        <v>198</v>
      </c>
      <c r="B96" s="23">
        <f t="shared" si="46"/>
        <v>2</v>
      </c>
      <c r="C96" s="136">
        <v>25.6</v>
      </c>
      <c r="D96" s="136">
        <f t="shared" si="43"/>
        <v>27.6</v>
      </c>
      <c r="E96" s="136">
        <v>15</v>
      </c>
      <c r="F96" s="65"/>
      <c r="G96" s="65">
        <v>8.6999999999999993</v>
      </c>
      <c r="H96" s="65">
        <f t="shared" si="44"/>
        <v>3.9000000000000021</v>
      </c>
      <c r="I96" s="67">
        <f t="shared" si="45"/>
        <v>0.16455696202531656</v>
      </c>
    </row>
  </sheetData>
  <mergeCells count="2">
    <mergeCell ref="B1:K1"/>
    <mergeCell ref="B17:K17"/>
  </mergeCells>
  <conditionalFormatting sqref="B9:P9">
    <cfRule type="cellIs" dxfId="1" priority="2" operator="lessThan">
      <formula>0</formula>
    </cfRule>
  </conditionalFormatting>
  <conditionalFormatting sqref="B26:P26">
    <cfRule type="cellIs" dxfId="0" priority="1" operator="lessThan">
      <formula>0</formula>
    </cfRule>
  </conditionalFormatting>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315a1d7-5b2b-4aec-b3c1-bed157ad3cff">
      <Terms xmlns="http://schemas.microsoft.com/office/infopath/2007/PartnerControls"/>
    </lcf76f155ced4ddcb4097134ff3c332f>
    <TaxCatchAll xmlns="3bb8a688-9fce-46e7-b438-b3767c5bce2d"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69BD0CCD6E02B74F9DAE55BEF75C7D8B" ma:contentTypeVersion="10" ma:contentTypeDescription="Create a new document." ma:contentTypeScope="" ma:versionID="755c61f92718ec80af2f84face8369ae">
  <xsd:schema xmlns:xsd="http://www.w3.org/2001/XMLSchema" xmlns:xs="http://www.w3.org/2001/XMLSchema" xmlns:p="http://schemas.microsoft.com/office/2006/metadata/properties" xmlns:ns2="4315a1d7-5b2b-4aec-b3c1-bed157ad3cff" xmlns:ns3="3bb8a688-9fce-46e7-b438-b3767c5bce2d" targetNamespace="http://schemas.microsoft.com/office/2006/metadata/properties" ma:root="true" ma:fieldsID="6db04e3886905a89fbc2397dfd3aa562" ns2:_="" ns3:_="">
    <xsd:import namespace="4315a1d7-5b2b-4aec-b3c1-bed157ad3cff"/>
    <xsd:import namespace="3bb8a688-9fce-46e7-b438-b3767c5bce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15a1d7-5b2b-4aec-b3c1-bed157ad3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44a6b3-1231-42f6-9b2f-2356c71105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b8a688-9fce-46e7-b438-b3767c5bce2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8984426-c0b4-475e-90ce-e5c9e64942ee}" ma:internalName="TaxCatchAll" ma:showField="CatchAllData" ma:web="3bb8a688-9fce-46e7-b438-b3767c5bce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C2F31A-88F8-46A4-92AC-7A21E0157546}">
  <ds:schemaRefs>
    <ds:schemaRef ds:uri="http://schemas.microsoft.com/sharepoint/v3/contenttype/forms"/>
  </ds:schemaRefs>
</ds:datastoreItem>
</file>

<file path=customXml/itemProps2.xml><?xml version="1.0" encoding="utf-8"?>
<ds:datastoreItem xmlns:ds="http://schemas.openxmlformats.org/officeDocument/2006/customXml" ds:itemID="{11F2122A-359D-4A8E-ABA2-70506C4F8C77}">
  <ds:schemaRefs>
    <ds:schemaRef ds:uri="http://schemas.microsoft.com/office/2006/metadata/properties"/>
    <ds:schemaRef ds:uri="http://schemas.microsoft.com/office/infopath/2007/PartnerControls"/>
    <ds:schemaRef ds:uri="c4b1f387-67e6-41bb-9209-e5d19657c4ac"/>
    <ds:schemaRef ds:uri="47512aee-9d78-4d0f-a8e9-b9fe07c693bf"/>
  </ds:schemaRefs>
</ds:datastoreItem>
</file>

<file path=customXml/itemProps3.xml><?xml version="1.0" encoding="utf-8"?>
<ds:datastoreItem xmlns:ds="http://schemas.openxmlformats.org/officeDocument/2006/customXml" ds:itemID="{1D3E9E8D-ACFC-4D35-9788-FA2A8683C75F}">
  <ds:schemaRefs>
    <ds:schemaRef ds:uri="http://schemas.microsoft.com/DataMashup"/>
  </ds:schemaRefs>
</ds:datastoreItem>
</file>

<file path=customXml/itemProps4.xml><?xml version="1.0" encoding="utf-8"?>
<ds:datastoreItem xmlns:ds="http://schemas.openxmlformats.org/officeDocument/2006/customXml" ds:itemID="{0E82327E-4126-49CC-864E-1ABE4F55AE29}"/>
</file>

<file path=docMetadata/LabelInfo.xml><?xml version="1.0" encoding="utf-8"?>
<clbl:labelList xmlns:clbl="http://schemas.microsoft.com/office/2020/mipLabelMetadata">
  <clbl:label id="{9324bd15-b7b3-4e59-b23e-9f53050507bb}" enabled="0" method="" siteId="{9324bd15-b7b3-4e59-b23e-9f53050507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Coffee SnD ETG</vt:lpstr>
      <vt:lpstr>Timestamp</vt:lpstr>
      <vt:lpstr>Brazil internal SnD</vt:lpstr>
      <vt:lpstr>Coffee Production per region</vt:lpstr>
      <vt:lpstr>AgriAcies mimic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Barry Maas</dc:creator>
  <cp:keywords/>
  <dc:description/>
  <cp:lastModifiedBy>Virat Arya</cp:lastModifiedBy>
  <cp:revision/>
  <cp:lastPrinted>2026-10-08T08:05:55Z</cp:lastPrinted>
  <dcterms:created xsi:type="dcterms:W3CDTF">2021-09-27T12:46:20Z</dcterms:created>
  <dcterms:modified xsi:type="dcterms:W3CDTF">2026-10-19T16:24:34Z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0x01010069BD0CCD6E02B74F9DAE55BEF75C7D8B</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