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vsanz/Dropbox/Dev/ArduinoAquarium/"/>
    </mc:Choice>
  </mc:AlternateContent>
  <bookViews>
    <workbookView xWindow="2600" yWindow="1980" windowWidth="22000" windowHeight="15320" tabRatio="500" activeTab="2"/>
  </bookViews>
  <sheets>
    <sheet name="Técnico" sheetId="1" r:id="rId1"/>
    <sheet name="Bio" sheetId="2" r:id="rId2"/>
    <sheet name="Apagones" sheetId="3" r:id="rId3"/>
  </sheets>
  <definedNames>
    <definedName name="_xlnm._FilterDatabase" localSheetId="0" hidden="1">Técnico!$B$4:$N$15</definedName>
    <definedName name="_FilterDatabase_0" localSheetId="0">Técnico!$J$20:$N$29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3" i="3" l="1"/>
  <c r="D12" i="3"/>
  <c r="F2" i="1"/>
  <c r="M13" i="1"/>
  <c r="M8" i="1"/>
  <c r="N13" i="1"/>
  <c r="I13" i="1"/>
  <c r="D11" i="3"/>
  <c r="D10" i="3"/>
  <c r="D9" i="3"/>
  <c r="D8" i="3"/>
  <c r="D7" i="3"/>
  <c r="D6" i="3"/>
  <c r="D5" i="3"/>
  <c r="D4" i="3"/>
  <c r="D3" i="3"/>
  <c r="C7" i="2"/>
  <c r="D7" i="2"/>
  <c r="C9" i="2"/>
  <c r="I4" i="2"/>
  <c r="J4" i="2"/>
  <c r="I5" i="2"/>
  <c r="J5" i="2"/>
  <c r="I6" i="2"/>
  <c r="J6" i="2"/>
  <c r="I7" i="2"/>
  <c r="J7" i="2"/>
  <c r="I8" i="2"/>
  <c r="J8" i="2"/>
  <c r="I9" i="2"/>
  <c r="J9" i="2"/>
  <c r="J11" i="2"/>
  <c r="J12" i="2"/>
  <c r="I11" i="2"/>
  <c r="H11" i="2"/>
  <c r="G11" i="2"/>
  <c r="M7" i="2"/>
  <c r="L7" i="2"/>
  <c r="K52" i="1"/>
  <c r="G47" i="1"/>
  <c r="C47" i="1"/>
  <c r="N31" i="1"/>
  <c r="L31" i="1"/>
  <c r="K31" i="1"/>
  <c r="I31" i="1"/>
  <c r="G31" i="1"/>
  <c r="E31" i="1"/>
  <c r="C31" i="1"/>
  <c r="M15" i="1"/>
  <c r="N15" i="1"/>
  <c r="I15" i="1"/>
  <c r="M10" i="1"/>
  <c r="M14" i="1"/>
  <c r="N10" i="1"/>
  <c r="I10" i="1"/>
  <c r="M6" i="1"/>
  <c r="N6" i="1"/>
  <c r="I6" i="1"/>
  <c r="M12" i="1"/>
  <c r="N12" i="1"/>
  <c r="I12" i="1"/>
  <c r="M11" i="1"/>
  <c r="N11" i="1"/>
  <c r="I11" i="1"/>
  <c r="M9" i="1"/>
  <c r="N9" i="1"/>
  <c r="I9" i="1"/>
  <c r="M5" i="1"/>
  <c r="N5" i="1"/>
  <c r="I5" i="1"/>
  <c r="M7" i="1"/>
  <c r="N7" i="1"/>
  <c r="I7" i="1"/>
  <c r="N14" i="1"/>
  <c r="I14" i="1"/>
  <c r="N8" i="1"/>
  <c r="I8" i="1"/>
  <c r="H2" i="1"/>
</calcChain>
</file>

<file path=xl/comments1.xml><?xml version="1.0" encoding="utf-8"?>
<comments xmlns="http://schemas.openxmlformats.org/spreadsheetml/2006/main">
  <authors>
    <author/>
  </authors>
  <commentList>
    <comment ref="E8" authorId="0">
      <text>
        <r>
          <rPr>
            <b/>
            <sz val="10"/>
            <color rgb="FF000000"/>
            <rFont val="Calibri"/>
            <charset val="1"/>
          </rPr>
          <t>Corydora Pigmea</t>
        </r>
      </text>
    </comment>
  </commentList>
</comments>
</file>

<file path=xl/sharedStrings.xml><?xml version="1.0" encoding="utf-8"?>
<sst xmlns="http://schemas.openxmlformats.org/spreadsheetml/2006/main" count="214" uniqueCount="139">
  <si>
    <t>€/Kwh</t>
  </si>
  <si>
    <t>Espacio mueble pecera</t>
  </si>
  <si>
    <t>25 ancho 23 fondo 70 alto</t>
  </si>
  <si>
    <t>horas/mes</t>
  </si>
  <si>
    <t>horas/año</t>
  </si>
  <si>
    <t>Litros / cm (sin cola)</t>
  </si>
  <si>
    <t>FILTROS</t>
  </si>
  <si>
    <t>Tipo</t>
  </si>
  <si>
    <t>Marca</t>
  </si>
  <si>
    <t>Filtro</t>
  </si>
  <si>
    <t>Precio</t>
  </si>
  <si>
    <t>L/h</t>
  </si>
  <si>
    <t>Autocebado</t>
  </si>
  <si>
    <t>dimensiones</t>
  </si>
  <si>
    <t>volumen</t>
  </si>
  <si>
    <t>cabe</t>
  </si>
  <si>
    <t>Consumo (W)</t>
  </si>
  <si>
    <t>€/kwh</t>
  </si>
  <si>
    <t>kw/mes</t>
  </si>
  <si>
    <t>€/mes</t>
  </si>
  <si>
    <t>Externo</t>
  </si>
  <si>
    <t>eheim</t>
  </si>
  <si>
    <t>ecco pro 130</t>
  </si>
  <si>
    <t>experience 150</t>
  </si>
  <si>
    <t>Sera</t>
  </si>
  <si>
    <t>Fil Bioactive 130</t>
  </si>
  <si>
    <t>classic 150</t>
  </si>
  <si>
    <t>JBL</t>
  </si>
  <si>
    <t>CristalProfi e401 greenline</t>
  </si>
  <si>
    <t>Si</t>
  </si>
  <si>
    <t>180x210x284</t>
  </si>
  <si>
    <t>Mochila</t>
  </si>
  <si>
    <t>hagen</t>
  </si>
  <si>
    <t>Aquaclear 30</t>
  </si>
  <si>
    <t>145x100x150</t>
  </si>
  <si>
    <t>Aquaclear 50</t>
  </si>
  <si>
    <t>175x105x150</t>
  </si>
  <si>
    <t>fluval</t>
  </si>
  <si>
    <t>106 canister</t>
  </si>
  <si>
    <t>200x150x380</t>
  </si>
  <si>
    <t>CristalProfi e701 greenline</t>
  </si>
  <si>
    <t>180x210x350</t>
  </si>
  <si>
    <t>CristalProfi e901 greenline</t>
  </si>
  <si>
    <t>180x210x405</t>
  </si>
  <si>
    <t>CONEXIONES ELECTRICAS ARDUINO</t>
  </si>
  <si>
    <t>POWER Ver 1</t>
  </si>
  <si>
    <t>POWER Ver 2</t>
  </si>
  <si>
    <t>POWER Ver3</t>
  </si>
  <si>
    <t>A Rele</t>
  </si>
  <si>
    <t>Voltaje</t>
  </si>
  <si>
    <t>Enchufe</t>
  </si>
  <si>
    <t>Mosfet</t>
  </si>
  <si>
    <t>Bomba</t>
  </si>
  <si>
    <t>Comedero</t>
  </si>
  <si>
    <t>Luces</t>
  </si>
  <si>
    <t>Placa Rele</t>
  </si>
  <si>
    <t>Arduino</t>
  </si>
  <si>
    <t>Ventiladores</t>
  </si>
  <si>
    <t>Calentador</t>
  </si>
  <si>
    <t>Valvula out</t>
  </si>
  <si>
    <t>LCD</t>
  </si>
  <si>
    <t>PINES DE CONTROL</t>
  </si>
  <si>
    <t>Versión 1</t>
  </si>
  <si>
    <t>Versión 2</t>
  </si>
  <si>
    <t>Version 3</t>
  </si>
  <si>
    <t># digital</t>
  </si>
  <si>
    <t># analogico</t>
  </si>
  <si>
    <t>En Placa</t>
  </si>
  <si>
    <t>Rele Bomba</t>
  </si>
  <si>
    <t>Rele Luces</t>
  </si>
  <si>
    <t>Rele Filtro</t>
  </si>
  <si>
    <t>Rele ventilador</t>
  </si>
  <si>
    <t>Rele Calentador</t>
  </si>
  <si>
    <t>Mosfet Valvula Out</t>
  </si>
  <si>
    <t>Boton luces</t>
  </si>
  <si>
    <t>Mosfet Valvula In</t>
  </si>
  <si>
    <t>Boton auto relleno</t>
  </si>
  <si>
    <t>Boton autofill</t>
  </si>
  <si>
    <t>Generic</t>
  </si>
  <si>
    <t>boton filtro</t>
  </si>
  <si>
    <t>Boton filtro</t>
  </si>
  <si>
    <t>160/180</t>
  </si>
  <si>
    <t>azul</t>
  </si>
  <si>
    <t>120 Ohms</t>
  </si>
  <si>
    <t>Boya</t>
  </si>
  <si>
    <t>Boton comedero</t>
  </si>
  <si>
    <t>90/100</t>
  </si>
  <si>
    <t>amarillo</t>
  </si>
  <si>
    <t>Reloj</t>
  </si>
  <si>
    <t>rojo</t>
  </si>
  <si>
    <t>verde</t>
  </si>
  <si>
    <t>Boton LCD</t>
  </si>
  <si>
    <t>variable resistor</t>
  </si>
  <si>
    <t>10K</t>
  </si>
  <si>
    <t>Pull Down</t>
  </si>
  <si>
    <t>Termómetro</t>
  </si>
  <si>
    <t>Enchufes normales</t>
  </si>
  <si>
    <t>Enchufes pequeños</t>
  </si>
  <si>
    <t>(3 mosfet + boya + entrada 5V + Entrada 12V)</t>
  </si>
  <si>
    <t>LITROS / ACUARIO</t>
  </si>
  <si>
    <t>PECES en la PECERA</t>
  </si>
  <si>
    <t>Dimensiones Acuario</t>
  </si>
  <si>
    <t>Medida Acuario</t>
  </si>
  <si>
    <t>Sustrato + margen arriba</t>
  </si>
  <si>
    <t>Peces</t>
  </si>
  <si>
    <t>cm/pez</t>
  </si>
  <si>
    <t># peces</t>
  </si>
  <si>
    <t># add</t>
  </si>
  <si>
    <t>Total</t>
  </si>
  <si>
    <t>total litros</t>
  </si>
  <si>
    <t>largo</t>
  </si>
  <si>
    <t>Platys</t>
  </si>
  <si>
    <t>alto</t>
  </si>
  <si>
    <t>ancho</t>
  </si>
  <si>
    <t>Mollys</t>
  </si>
  <si>
    <t>fondo</t>
  </si>
  <si>
    <t>Bala</t>
  </si>
  <si>
    <t>Litros</t>
  </si>
  <si>
    <t>Labeo</t>
  </si>
  <si>
    <t>LITROS</t>
  </si>
  <si>
    <t>Corydora</t>
  </si>
  <si>
    <t>Litros Agua</t>
  </si>
  <si>
    <t>Guppy</t>
  </si>
  <si>
    <t>TOTAL</t>
  </si>
  <si>
    <t>Plantas</t>
  </si>
  <si>
    <t xml:space="preserve">Pogostemon Helferi  </t>
  </si>
  <si>
    <t>Anubia Nana</t>
  </si>
  <si>
    <t>Musgo de Java</t>
  </si>
  <si>
    <t>Cryptocoryne coslata</t>
  </si>
  <si>
    <t>DIA</t>
  </si>
  <si>
    <t>HORA</t>
  </si>
  <si>
    <t>http://www.plantasacuaticas.es/filtros/107-sera-fil-bioactive-130-filtro-externo-.html</t>
  </si>
  <si>
    <t>Fil Bioactive 130 + UV</t>
  </si>
  <si>
    <t>http://www.plantasacuaticas.es/filtros-mochila/281-aquaclear-filtro-mochila-30.html</t>
  </si>
  <si>
    <t>http://www.plantasacuaticas.es/filtros/282-aquaclear-filtro-mochila-50.html</t>
  </si>
  <si>
    <t>223x223x304</t>
  </si>
  <si>
    <t>205x150x298</t>
  </si>
  <si>
    <t>178x178x290</t>
  </si>
  <si>
    <t>110x180x290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</si>
</sst>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\ _€_-;\-* #,##0.00\ _€_-;_-* \-??\ _€_-;_-@_-"/>
    <numFmt numFmtId="165" formatCode="_-* #,##0.00&quot; €&quot;_-;\-* #,##0.00&quot; €&quot;_-;_-* \-??&quot; €&quot;_-;_-@_-"/>
    <numFmt numFmtId="166" formatCode="_-* #,##0\ _€_-;\-* #,##0\ _€_-;_-* \-??\ _€_-;_-@_-"/>
    <numFmt numFmtId="167" formatCode="_-* #,##0&quot; €&quot;_-;\-* #,##0&quot; €&quot;_-;_-* \-??&quot; €&quot;_-;_-@_-"/>
    <numFmt numFmtId="168" formatCode="d\-m\-yyyy;@"/>
    <numFmt numFmtId="169" formatCode="h:mm;@"/>
    <numFmt numFmtId="170" formatCode="&quot;€&quot;#,##0"/>
  </numFmts>
  <fonts count="6" x14ac:knownFonts="1"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0"/>
      <color rgb="FF000000"/>
      <name val="Calibri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164" fontId="5" fillId="0" borderId="0" applyBorder="0" applyProtection="0"/>
    <xf numFmtId="165" fontId="5" fillId="0" borderId="0" applyBorder="0" applyProtection="0"/>
  </cellStyleXfs>
  <cellXfs count="60">
    <xf numFmtId="0" fontId="0" fillId="0" borderId="0" xfId="0"/>
    <xf numFmtId="164" fontId="0" fillId="0" borderId="0" xfId="1" applyFont="1" applyBorder="1" applyAlignment="1" applyProtection="1"/>
    <xf numFmtId="0" fontId="1" fillId="2" borderId="2" xfId="0" applyFont="1" applyFill="1" applyBorder="1"/>
    <xf numFmtId="0" fontId="1" fillId="2" borderId="3" xfId="0" applyFont="1" applyFill="1" applyBorder="1"/>
    <xf numFmtId="164" fontId="1" fillId="2" borderId="3" xfId="1" applyFont="1" applyFill="1" applyBorder="1" applyAlignment="1" applyProtection="1"/>
    <xf numFmtId="0" fontId="1" fillId="2" borderId="4" xfId="0" applyFont="1" applyFill="1" applyBorder="1"/>
    <xf numFmtId="0" fontId="0" fillId="0" borderId="5" xfId="0" applyFont="1" applyBorder="1"/>
    <xf numFmtId="0" fontId="0" fillId="0" borderId="0" xfId="0" applyFont="1" applyBorder="1"/>
    <xf numFmtId="165" fontId="0" fillId="0" borderId="0" xfId="2" applyFont="1" applyBorder="1" applyAlignment="1" applyProtection="1"/>
    <xf numFmtId="166" fontId="0" fillId="0" borderId="0" xfId="1" applyNumberFormat="1" applyFont="1" applyBorder="1" applyAlignment="1" applyProtection="1"/>
    <xf numFmtId="165" fontId="0" fillId="0" borderId="6" xfId="2" applyFont="1" applyBorder="1" applyAlignment="1" applyProtection="1"/>
    <xf numFmtId="0" fontId="0" fillId="0" borderId="7" xfId="0" applyFont="1" applyBorder="1"/>
    <xf numFmtId="0" fontId="0" fillId="0" borderId="8" xfId="0" applyFont="1" applyBorder="1"/>
    <xf numFmtId="167" fontId="0" fillId="0" borderId="8" xfId="2" applyNumberFormat="1" applyFont="1" applyBorder="1" applyAlignment="1" applyProtection="1"/>
    <xf numFmtId="164" fontId="0" fillId="0" borderId="8" xfId="1" applyFont="1" applyBorder="1" applyAlignment="1" applyProtection="1"/>
    <xf numFmtId="165" fontId="0" fillId="0" borderId="8" xfId="2" applyFont="1" applyBorder="1" applyAlignment="1" applyProtection="1"/>
    <xf numFmtId="166" fontId="0" fillId="0" borderId="8" xfId="1" applyNumberFormat="1" applyFont="1" applyBorder="1" applyAlignment="1" applyProtection="1"/>
    <xf numFmtId="165" fontId="0" fillId="0" borderId="9" xfId="2" applyFont="1" applyBorder="1" applyAlignment="1" applyProtection="1"/>
    <xf numFmtId="0" fontId="0" fillId="0" borderId="6" xfId="0" applyBorder="1"/>
    <xf numFmtId="0" fontId="0" fillId="0" borderId="0" xfId="0" applyBorder="1"/>
    <xf numFmtId="0" fontId="0" fillId="0" borderId="11" xfId="0" applyBorder="1"/>
    <xf numFmtId="0" fontId="2" fillId="0" borderId="12" xfId="0" applyFont="1" applyBorder="1"/>
    <xf numFmtId="0" fontId="0" fillId="0" borderId="12" xfId="0" applyBorder="1"/>
    <xf numFmtId="0" fontId="2" fillId="0" borderId="13" xfId="0" applyFont="1" applyBorder="1"/>
    <xf numFmtId="0" fontId="2" fillId="0" borderId="0" xfId="0" applyFont="1" applyBorder="1"/>
    <xf numFmtId="0" fontId="1" fillId="2" borderId="0" xfId="0" applyFont="1" applyFill="1"/>
    <xf numFmtId="0" fontId="3" fillId="0" borderId="0" xfId="0" applyFont="1" applyBorder="1"/>
    <xf numFmtId="166" fontId="0" fillId="0" borderId="6" xfId="1" applyNumberFormat="1" applyFont="1" applyBorder="1" applyAlignment="1" applyProtection="1"/>
    <xf numFmtId="0" fontId="0" fillId="0" borderId="15" xfId="0" applyFont="1" applyBorder="1"/>
    <xf numFmtId="166" fontId="0" fillId="0" borderId="16" xfId="1" applyNumberFormat="1" applyFont="1" applyBorder="1" applyAlignment="1" applyProtection="1"/>
    <xf numFmtId="166" fontId="0" fillId="0" borderId="17" xfId="1" applyNumberFormat="1" applyFont="1" applyBorder="1" applyAlignment="1" applyProtection="1"/>
    <xf numFmtId="166" fontId="0" fillId="0" borderId="16" xfId="0" applyNumberFormat="1" applyBorder="1"/>
    <xf numFmtId="166" fontId="0" fillId="0" borderId="6" xfId="1" applyNumberFormat="1" applyFont="1" applyBorder="1" applyAlignment="1" applyProtection="1">
      <alignment horizontal="right"/>
    </xf>
    <xf numFmtId="0" fontId="2" fillId="0" borderId="18" xfId="0" applyFont="1" applyBorder="1"/>
    <xf numFmtId="166" fontId="2" fillId="0" borderId="19" xfId="1" applyNumberFormat="1" applyFont="1" applyBorder="1" applyAlignment="1" applyProtection="1"/>
    <xf numFmtId="0" fontId="0" fillId="0" borderId="9" xfId="0" applyBorder="1"/>
    <xf numFmtId="166" fontId="0" fillId="0" borderId="9" xfId="1" applyNumberFormat="1" applyFont="1" applyBorder="1" applyAlignment="1" applyProtection="1"/>
    <xf numFmtId="168" fontId="0" fillId="0" borderId="0" xfId="0" applyNumberFormat="1"/>
    <xf numFmtId="169" fontId="0" fillId="0" borderId="0" xfId="0" applyNumberFormat="1"/>
    <xf numFmtId="168" fontId="1" fillId="2" borderId="20" xfId="0" applyNumberFormat="1" applyFont="1" applyFill="1" applyBorder="1" applyAlignment="1">
      <alignment horizontal="center"/>
    </xf>
    <xf numFmtId="169" fontId="1" fillId="2" borderId="20" xfId="0" applyNumberFormat="1" applyFont="1" applyFill="1" applyBorder="1" applyAlignment="1">
      <alignment horizontal="center"/>
    </xf>
    <xf numFmtId="170" fontId="0" fillId="0" borderId="0" xfId="0" applyNumberFormat="1" applyFont="1" applyBorder="1"/>
    <xf numFmtId="170" fontId="0" fillId="0" borderId="0" xfId="2" applyNumberFormat="1" applyFont="1" applyBorder="1" applyAlignment="1" applyProtection="1"/>
    <xf numFmtId="170" fontId="0" fillId="0" borderId="8" xfId="2" applyNumberFormat="1" applyFont="1" applyBorder="1" applyAlignment="1" applyProtection="1"/>
    <xf numFmtId="0" fontId="0" fillId="0" borderId="0" xfId="0" applyFont="1" applyFill="1" applyBorder="1"/>
    <xf numFmtId="0" fontId="0" fillId="3" borderId="5" xfId="0" applyFont="1" applyFill="1" applyBorder="1"/>
    <xf numFmtId="0" fontId="0" fillId="3" borderId="0" xfId="0" applyFont="1" applyFill="1" applyBorder="1"/>
    <xf numFmtId="170" fontId="0" fillId="3" borderId="0" xfId="2" applyNumberFormat="1" applyFont="1" applyFill="1" applyBorder="1" applyAlignment="1" applyProtection="1"/>
    <xf numFmtId="164" fontId="0" fillId="3" borderId="0" xfId="1" applyFont="1" applyFill="1" applyBorder="1" applyAlignment="1" applyProtection="1"/>
    <xf numFmtId="165" fontId="0" fillId="3" borderId="0" xfId="2" applyFont="1" applyFill="1" applyBorder="1" applyAlignment="1" applyProtection="1"/>
    <xf numFmtId="166" fontId="0" fillId="3" borderId="0" xfId="1" applyNumberFormat="1" applyFont="1" applyFill="1" applyBorder="1" applyAlignment="1" applyProtection="1"/>
    <xf numFmtId="165" fontId="0" fillId="3" borderId="6" xfId="2" applyFont="1" applyFill="1" applyBorder="1" applyAlignment="1" applyProtection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2" borderId="14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584200</xdr:colOff>
      <xdr:row>62</xdr:row>
      <xdr:rowOff>101600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1:O55"/>
  <sheetViews>
    <sheetView topLeftCell="A35" workbookViewId="0">
      <selection activeCell="B3" sqref="B3:N3"/>
    </sheetView>
  </sheetViews>
  <sheetFormatPr baseColWidth="10" defaultColWidth="8.83203125" defaultRowHeight="16" x14ac:dyDescent="0.2"/>
  <cols>
    <col min="4" max="4" width="22.6640625" bestFit="1" customWidth="1"/>
    <col min="6" max="6" width="8.83203125" customWidth="1"/>
    <col min="8" max="8" width="12" bestFit="1" customWidth="1"/>
    <col min="9" max="9" width="8.83203125" style="1"/>
    <col min="10" max="10" width="8.83203125" customWidth="1"/>
  </cols>
  <sheetData>
    <row r="1" spans="2:15" x14ac:dyDescent="0.2">
      <c r="D1" t="s">
        <v>0</v>
      </c>
      <c r="E1">
        <v>0.14000000000000001</v>
      </c>
    </row>
    <row r="2" spans="2:15" x14ac:dyDescent="0.2">
      <c r="B2" t="s">
        <v>1</v>
      </c>
      <c r="D2" t="s">
        <v>2</v>
      </c>
      <c r="E2" t="s">
        <v>3</v>
      </c>
      <c r="F2">
        <f>30*24</f>
        <v>720</v>
      </c>
      <c r="G2" t="s">
        <v>4</v>
      </c>
      <c r="H2">
        <f>Técnico!F2*12</f>
        <v>8640</v>
      </c>
      <c r="J2" t="s">
        <v>5</v>
      </c>
      <c r="L2">
        <v>1</v>
      </c>
    </row>
    <row r="3" spans="2:15" x14ac:dyDescent="0.2">
      <c r="B3" s="53" t="s">
        <v>6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2:15" x14ac:dyDescent="0.2">
      <c r="B4" s="2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4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5" t="s">
        <v>19</v>
      </c>
    </row>
    <row r="5" spans="2:15" x14ac:dyDescent="0.2">
      <c r="B5" s="6" t="s">
        <v>20</v>
      </c>
      <c r="C5" s="7" t="s">
        <v>21</v>
      </c>
      <c r="D5" s="7" t="s">
        <v>26</v>
      </c>
      <c r="E5" s="41">
        <v>60</v>
      </c>
      <c r="F5" s="7">
        <v>300</v>
      </c>
      <c r="G5" s="7"/>
      <c r="H5" s="7" t="s">
        <v>138</v>
      </c>
      <c r="I5" s="1">
        <f>290*110*180/1000000</f>
        <v>5.742</v>
      </c>
      <c r="J5" s="7" t="s">
        <v>29</v>
      </c>
      <c r="K5" s="7">
        <v>5</v>
      </c>
      <c r="L5" s="8">
        <v>0.135854</v>
      </c>
      <c r="M5" s="9">
        <f>Técnico!K9*Técnico!$F$2/1000</f>
        <v>2.88</v>
      </c>
      <c r="N5" s="10">
        <f>Técnico!M9*Técnico!L9</f>
        <v>1.27159344</v>
      </c>
    </row>
    <row r="6" spans="2:15" x14ac:dyDescent="0.2">
      <c r="B6" s="6" t="s">
        <v>20</v>
      </c>
      <c r="C6" s="7" t="s">
        <v>37</v>
      </c>
      <c r="D6" s="7" t="s">
        <v>38</v>
      </c>
      <c r="E6" s="42">
        <v>60</v>
      </c>
      <c r="F6" s="7">
        <v>550</v>
      </c>
      <c r="G6" s="7"/>
      <c r="H6" s="7" t="s">
        <v>39</v>
      </c>
      <c r="I6" s="1">
        <f>200*150*380/1000000</f>
        <v>11.4</v>
      </c>
      <c r="J6" s="7" t="s">
        <v>29</v>
      </c>
      <c r="K6" s="7">
        <v>10</v>
      </c>
      <c r="L6" s="8">
        <v>0.135854</v>
      </c>
      <c r="M6" s="9">
        <f>Técnico!K13*Técnico!$F$2/1000</f>
        <v>11.52</v>
      </c>
      <c r="N6" s="10">
        <f>Técnico!M13*Técnico!L13</f>
        <v>0.48907440000000002</v>
      </c>
    </row>
    <row r="7" spans="2:15" x14ac:dyDescent="0.2">
      <c r="B7" s="6" t="s">
        <v>20</v>
      </c>
      <c r="C7" s="7" t="s">
        <v>24</v>
      </c>
      <c r="D7" s="7" t="s">
        <v>25</v>
      </c>
      <c r="E7" s="41">
        <v>62.95</v>
      </c>
      <c r="F7" s="7">
        <v>300</v>
      </c>
      <c r="G7" s="7"/>
      <c r="H7" s="7" t="s">
        <v>135</v>
      </c>
      <c r="I7" s="1">
        <f>(223*304*223)/1000000</f>
        <v>15.117616</v>
      </c>
      <c r="J7" s="7" t="s">
        <v>29</v>
      </c>
      <c r="K7" s="7">
        <v>11</v>
      </c>
      <c r="L7" s="8">
        <v>0.135854</v>
      </c>
      <c r="M7" s="9">
        <f>Técnico!K7*Técnico!$F$2/1000</f>
        <v>7.92</v>
      </c>
      <c r="N7" s="10">
        <f>Técnico!M7*Técnico!L7</f>
        <v>1.0759636800000001</v>
      </c>
      <c r="O7" t="s">
        <v>131</v>
      </c>
    </row>
    <row r="8" spans="2:15" x14ac:dyDescent="0.2">
      <c r="B8" s="6" t="s">
        <v>20</v>
      </c>
      <c r="C8" s="7" t="s">
        <v>21</v>
      </c>
      <c r="D8" s="7" t="s">
        <v>22</v>
      </c>
      <c r="E8" s="41">
        <v>80</v>
      </c>
      <c r="F8" s="7">
        <v>500</v>
      </c>
      <c r="G8" s="7"/>
      <c r="H8" s="7" t="s">
        <v>136</v>
      </c>
      <c r="I8" s="1">
        <f>298*205*150/1000000</f>
        <v>9.1635000000000009</v>
      </c>
      <c r="J8" s="7" t="s">
        <v>29</v>
      </c>
      <c r="K8" s="7">
        <v>5</v>
      </c>
      <c r="L8" s="8">
        <v>0.135854</v>
      </c>
      <c r="M8" s="9">
        <f>Técnico!K5*Técnico!$F$2/1000</f>
        <v>3.6</v>
      </c>
      <c r="N8" s="10">
        <f>Técnico!M5*Técnico!L5</f>
        <v>0.39125951999999997</v>
      </c>
    </row>
    <row r="9" spans="2:15" x14ac:dyDescent="0.2">
      <c r="B9" s="45" t="s">
        <v>20</v>
      </c>
      <c r="C9" s="46" t="s">
        <v>27</v>
      </c>
      <c r="D9" s="46" t="s">
        <v>28</v>
      </c>
      <c r="E9" s="47">
        <v>80</v>
      </c>
      <c r="F9" s="46">
        <v>450</v>
      </c>
      <c r="G9" s="46" t="s">
        <v>29</v>
      </c>
      <c r="H9" s="46" t="s">
        <v>30</v>
      </c>
      <c r="I9" s="48">
        <f>180*210*284/1000000</f>
        <v>10.735200000000001</v>
      </c>
      <c r="J9" s="46" t="s">
        <v>29</v>
      </c>
      <c r="K9" s="46">
        <v>4</v>
      </c>
      <c r="L9" s="49">
        <v>0.135854</v>
      </c>
      <c r="M9" s="50">
        <f>Técnico!K10*Técnico!$F$2/1000</f>
        <v>9.36</v>
      </c>
      <c r="N9" s="51">
        <f>Técnico!M10*Técnico!L10</f>
        <v>0.78251903999999994</v>
      </c>
    </row>
    <row r="10" spans="2:15" x14ac:dyDescent="0.2">
      <c r="B10" s="6" t="s">
        <v>20</v>
      </c>
      <c r="C10" s="7" t="s">
        <v>27</v>
      </c>
      <c r="D10" s="7" t="s">
        <v>40</v>
      </c>
      <c r="E10" s="42">
        <v>100</v>
      </c>
      <c r="F10" s="7">
        <v>700</v>
      </c>
      <c r="G10" s="7" t="s">
        <v>29</v>
      </c>
      <c r="H10" s="7" t="s">
        <v>41</v>
      </c>
      <c r="I10" s="1">
        <f>180*210*350/1000000</f>
        <v>13.23</v>
      </c>
      <c r="J10" s="7" t="s">
        <v>29</v>
      </c>
      <c r="K10" s="7">
        <v>13</v>
      </c>
      <c r="L10" s="8">
        <v>0.135854</v>
      </c>
      <c r="M10" s="9">
        <f>Técnico!K14*Técnico!$F$2/1000</f>
        <v>5.76</v>
      </c>
      <c r="N10" s="10">
        <f>Técnico!M14*Técnico!L14</f>
        <v>0.97814880000000004</v>
      </c>
    </row>
    <row r="11" spans="2:15" hidden="1" x14ac:dyDescent="0.2">
      <c r="B11" s="6" t="s">
        <v>31</v>
      </c>
      <c r="C11" s="7" t="s">
        <v>32</v>
      </c>
      <c r="D11" s="7" t="s">
        <v>33</v>
      </c>
      <c r="E11" s="42">
        <v>29.95</v>
      </c>
      <c r="F11" s="7">
        <v>568</v>
      </c>
      <c r="G11" s="7"/>
      <c r="H11" s="7" t="s">
        <v>34</v>
      </c>
      <c r="I11" s="1">
        <f>145*100*150/1000000</f>
        <v>2.1749999999999998</v>
      </c>
      <c r="J11" s="7" t="s">
        <v>29</v>
      </c>
      <c r="K11" s="7">
        <v>6</v>
      </c>
      <c r="L11" s="8">
        <v>0.135854</v>
      </c>
      <c r="M11" s="9">
        <f>Técnico!K11*Técnico!$F$2/1000</f>
        <v>4.32</v>
      </c>
      <c r="N11" s="10">
        <f>Técnico!M11*Técnico!L11</f>
        <v>0.58688928000000007</v>
      </c>
      <c r="O11" t="s">
        <v>133</v>
      </c>
    </row>
    <row r="12" spans="2:15" hidden="1" x14ac:dyDescent="0.2">
      <c r="B12" s="6" t="s">
        <v>31</v>
      </c>
      <c r="C12" s="7" t="s">
        <v>32</v>
      </c>
      <c r="D12" s="7" t="s">
        <v>35</v>
      </c>
      <c r="E12" s="42">
        <v>36.950000000000003</v>
      </c>
      <c r="F12" s="7">
        <v>750</v>
      </c>
      <c r="G12" s="7"/>
      <c r="H12" s="7" t="s">
        <v>36</v>
      </c>
      <c r="I12" s="1">
        <f>175*105*150/1000000</f>
        <v>2.7562500000000001</v>
      </c>
      <c r="J12" s="7" t="s">
        <v>29</v>
      </c>
      <c r="K12" s="7">
        <v>6</v>
      </c>
      <c r="L12" s="8">
        <v>0.135854</v>
      </c>
      <c r="M12" s="9">
        <f>Técnico!K12*Técnico!$F$2/1000</f>
        <v>4.32</v>
      </c>
      <c r="N12" s="10">
        <f>Técnico!M12*Técnico!L12</f>
        <v>0.58688928000000007</v>
      </c>
      <c r="O12" t="s">
        <v>134</v>
      </c>
    </row>
    <row r="13" spans="2:15" x14ac:dyDescent="0.2">
      <c r="B13" s="6" t="s">
        <v>20</v>
      </c>
      <c r="C13" s="44" t="s">
        <v>24</v>
      </c>
      <c r="D13" s="7" t="s">
        <v>132</v>
      </c>
      <c r="E13" s="41">
        <v>108.48</v>
      </c>
      <c r="F13" s="44">
        <v>300</v>
      </c>
      <c r="G13" s="7"/>
      <c r="H13" s="7" t="s">
        <v>135</v>
      </c>
      <c r="I13" s="1">
        <f>(223*304*223)/1000000</f>
        <v>15.117616</v>
      </c>
      <c r="J13" s="44" t="s">
        <v>29</v>
      </c>
      <c r="K13" s="44">
        <v>16</v>
      </c>
      <c r="L13" s="8">
        <v>0.135854</v>
      </c>
      <c r="M13" s="9">
        <f>Técnico!K8*Técnico!$F$2/1000</f>
        <v>3.6</v>
      </c>
      <c r="N13" s="10">
        <f>Técnico!M8*Técnico!L8</f>
        <v>0.48907440000000002</v>
      </c>
    </row>
    <row r="14" spans="2:15" x14ac:dyDescent="0.2">
      <c r="B14" s="6" t="s">
        <v>20</v>
      </c>
      <c r="C14" s="7" t="s">
        <v>21</v>
      </c>
      <c r="D14" s="7" t="s">
        <v>23</v>
      </c>
      <c r="E14" s="41">
        <v>110</v>
      </c>
      <c r="F14" s="7">
        <v>500</v>
      </c>
      <c r="G14" s="7"/>
      <c r="H14" s="7" t="s">
        <v>137</v>
      </c>
      <c r="I14" s="1">
        <f>178*290*178/1000000</f>
        <v>9.1883599999999994</v>
      </c>
      <c r="J14" s="7" t="s">
        <v>29</v>
      </c>
      <c r="K14" s="7">
        <v>8</v>
      </c>
      <c r="L14" s="8">
        <v>0.135854</v>
      </c>
      <c r="M14" s="9">
        <f>Técnico!K6*Técnico!$F$2/1000</f>
        <v>7.2</v>
      </c>
      <c r="N14" s="10">
        <f>Técnico!M6*Técnico!L6</f>
        <v>1.5650380799999999</v>
      </c>
    </row>
    <row r="15" spans="2:15" x14ac:dyDescent="0.2">
      <c r="B15" s="11" t="s">
        <v>20</v>
      </c>
      <c r="C15" s="12" t="s">
        <v>27</v>
      </c>
      <c r="D15" s="12" t="s">
        <v>42</v>
      </c>
      <c r="E15" s="43">
        <v>120</v>
      </c>
      <c r="F15" s="12">
        <v>900</v>
      </c>
      <c r="G15" s="12" t="s">
        <v>29</v>
      </c>
      <c r="H15" s="12" t="s">
        <v>43</v>
      </c>
      <c r="I15" s="14">
        <f>180*210*405/1000000</f>
        <v>15.308999999999999</v>
      </c>
      <c r="J15" s="12" t="s">
        <v>29</v>
      </c>
      <c r="K15" s="12">
        <v>15</v>
      </c>
      <c r="L15" s="15">
        <v>0.135854</v>
      </c>
      <c r="M15" s="16">
        <f>Técnico!K15*Técnico!$F$2/1000</f>
        <v>10.8</v>
      </c>
      <c r="N15" s="17">
        <f>Técnico!M15*Técnico!L15</f>
        <v>1.4672232000000001</v>
      </c>
    </row>
    <row r="16" spans="2:15" x14ac:dyDescent="0.2">
      <c r="B16" s="12"/>
      <c r="C16" s="12"/>
      <c r="D16" s="12"/>
      <c r="E16" s="13"/>
      <c r="F16" s="12"/>
      <c r="G16" s="12"/>
      <c r="H16" s="12"/>
      <c r="I16" s="14"/>
      <c r="J16" s="12"/>
      <c r="K16" s="7"/>
      <c r="L16" s="8"/>
      <c r="M16" s="9"/>
      <c r="N16" s="8"/>
    </row>
    <row r="17" spans="2:14" x14ac:dyDescent="0.2">
      <c r="I17"/>
    </row>
    <row r="18" spans="2:14" x14ac:dyDescent="0.2">
      <c r="B18" s="52" t="s">
        <v>44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</row>
    <row r="19" spans="2:14" x14ac:dyDescent="0.2">
      <c r="B19" s="54" t="s">
        <v>45</v>
      </c>
      <c r="C19" s="54"/>
      <c r="D19" s="54"/>
      <c r="E19" s="54"/>
      <c r="F19" s="55" t="s">
        <v>46</v>
      </c>
      <c r="G19" s="55"/>
      <c r="H19" s="55"/>
      <c r="I19" s="55"/>
      <c r="J19" s="56" t="s">
        <v>47</v>
      </c>
      <c r="K19" s="56"/>
      <c r="L19" s="56"/>
      <c r="M19" s="56"/>
      <c r="N19" s="56"/>
    </row>
    <row r="20" spans="2:14" x14ac:dyDescent="0.2">
      <c r="B20" s="2"/>
      <c r="C20" s="3" t="s">
        <v>48</v>
      </c>
      <c r="D20" s="3" t="s">
        <v>49</v>
      </c>
      <c r="E20" s="5" t="s">
        <v>50</v>
      </c>
      <c r="F20" s="2"/>
      <c r="G20" s="3" t="s">
        <v>48</v>
      </c>
      <c r="H20" s="3" t="s">
        <v>49</v>
      </c>
      <c r="I20" s="3" t="s">
        <v>50</v>
      </c>
      <c r="J20" s="2"/>
      <c r="K20" s="3" t="s">
        <v>48</v>
      </c>
      <c r="L20" s="3" t="s">
        <v>51</v>
      </c>
      <c r="M20" s="3" t="s">
        <v>49</v>
      </c>
      <c r="N20" s="5" t="s">
        <v>50</v>
      </c>
    </row>
    <row r="21" spans="2:14" x14ac:dyDescent="0.2">
      <c r="B21" s="6" t="s">
        <v>52</v>
      </c>
      <c r="C21" s="7">
        <v>1</v>
      </c>
      <c r="D21" s="7">
        <v>220</v>
      </c>
      <c r="E21" s="18">
        <v>1</v>
      </c>
      <c r="F21" s="6" t="s">
        <v>52</v>
      </c>
      <c r="G21" s="7">
        <v>1</v>
      </c>
      <c r="H21" s="7">
        <v>220</v>
      </c>
      <c r="I21" s="7">
        <v>1</v>
      </c>
      <c r="J21" s="6" t="s">
        <v>53</v>
      </c>
      <c r="K21" s="7">
        <v>0</v>
      </c>
      <c r="L21" s="19">
        <v>1</v>
      </c>
      <c r="M21" s="7">
        <v>5</v>
      </c>
      <c r="N21" s="18">
        <v>0</v>
      </c>
    </row>
    <row r="22" spans="2:14" x14ac:dyDescent="0.2">
      <c r="B22" s="6" t="s">
        <v>54</v>
      </c>
      <c r="C22" s="7">
        <v>1</v>
      </c>
      <c r="D22" s="7">
        <v>220</v>
      </c>
      <c r="E22" s="18">
        <v>1</v>
      </c>
      <c r="F22" s="6" t="s">
        <v>54</v>
      </c>
      <c r="G22" s="7">
        <v>1</v>
      </c>
      <c r="H22" s="7">
        <v>220</v>
      </c>
      <c r="I22" s="7">
        <v>1</v>
      </c>
      <c r="J22" s="6" t="s">
        <v>55</v>
      </c>
      <c r="K22" s="7">
        <v>0</v>
      </c>
      <c r="L22" s="19">
        <v>0</v>
      </c>
      <c r="M22" s="7">
        <v>5</v>
      </c>
      <c r="N22" s="18">
        <v>0</v>
      </c>
    </row>
    <row r="23" spans="2:14" x14ac:dyDescent="0.2">
      <c r="B23" s="6" t="s">
        <v>56</v>
      </c>
      <c r="C23" s="7">
        <v>0</v>
      </c>
      <c r="D23" s="7">
        <v>220</v>
      </c>
      <c r="E23" s="18">
        <v>1</v>
      </c>
      <c r="F23" s="6" t="s">
        <v>56</v>
      </c>
      <c r="G23" s="7">
        <v>0</v>
      </c>
      <c r="H23" s="7">
        <v>220</v>
      </c>
      <c r="I23" s="7">
        <v>0</v>
      </c>
      <c r="J23" s="6" t="s">
        <v>54</v>
      </c>
      <c r="K23" s="7">
        <v>1</v>
      </c>
      <c r="L23" s="19">
        <v>0</v>
      </c>
      <c r="M23" s="7">
        <v>12</v>
      </c>
      <c r="N23" s="18">
        <v>0</v>
      </c>
    </row>
    <row r="24" spans="2:14" x14ac:dyDescent="0.2">
      <c r="B24" s="6" t="s">
        <v>9</v>
      </c>
      <c r="C24" s="7">
        <v>1</v>
      </c>
      <c r="D24" s="7">
        <v>220</v>
      </c>
      <c r="E24" s="18">
        <v>1</v>
      </c>
      <c r="F24" s="6" t="s">
        <v>9</v>
      </c>
      <c r="G24" s="7">
        <v>1</v>
      </c>
      <c r="H24" s="7">
        <v>220</v>
      </c>
      <c r="I24" s="7">
        <v>1</v>
      </c>
      <c r="J24" s="6" t="s">
        <v>57</v>
      </c>
      <c r="K24" s="7">
        <v>1</v>
      </c>
      <c r="L24" s="19">
        <v>0</v>
      </c>
      <c r="M24" s="7">
        <v>12</v>
      </c>
      <c r="N24" s="18">
        <v>0</v>
      </c>
    </row>
    <row r="25" spans="2:14" x14ac:dyDescent="0.2">
      <c r="B25" s="6" t="s">
        <v>58</v>
      </c>
      <c r="C25" s="7">
        <v>1</v>
      </c>
      <c r="D25" s="7">
        <v>220</v>
      </c>
      <c r="E25" s="18">
        <v>1</v>
      </c>
      <c r="F25" s="6" t="s">
        <v>58</v>
      </c>
      <c r="G25" s="7">
        <v>1</v>
      </c>
      <c r="H25" s="7">
        <v>220</v>
      </c>
      <c r="I25" s="7">
        <v>1</v>
      </c>
      <c r="J25" s="6" t="s">
        <v>56</v>
      </c>
      <c r="K25" s="7">
        <v>0</v>
      </c>
      <c r="L25" s="19">
        <v>0</v>
      </c>
      <c r="M25" s="7">
        <v>12</v>
      </c>
      <c r="N25" s="18">
        <v>0</v>
      </c>
    </row>
    <row r="26" spans="2:14" x14ac:dyDescent="0.2">
      <c r="B26" s="6"/>
      <c r="C26" s="7"/>
      <c r="D26" s="7"/>
      <c r="E26" s="18"/>
      <c r="F26" s="6" t="s">
        <v>53</v>
      </c>
      <c r="G26" s="19">
        <v>0</v>
      </c>
      <c r="H26" s="19">
        <v>5</v>
      </c>
      <c r="I26" s="7">
        <v>0</v>
      </c>
      <c r="J26" s="6" t="s">
        <v>59</v>
      </c>
      <c r="K26" s="7">
        <v>0</v>
      </c>
      <c r="L26" s="19">
        <v>1</v>
      </c>
      <c r="M26" s="7">
        <v>12</v>
      </c>
      <c r="N26" s="18">
        <v>0</v>
      </c>
    </row>
    <row r="27" spans="2:14" x14ac:dyDescent="0.2">
      <c r="B27" s="6"/>
      <c r="C27" s="7"/>
      <c r="D27" s="7"/>
      <c r="E27" s="18"/>
      <c r="F27" s="6"/>
      <c r="G27" s="7"/>
      <c r="H27" s="7"/>
      <c r="I27" s="7"/>
      <c r="J27" s="6" t="s">
        <v>59</v>
      </c>
      <c r="K27" s="7">
        <v>0</v>
      </c>
      <c r="L27" s="19">
        <v>1</v>
      </c>
      <c r="M27" s="7">
        <v>12</v>
      </c>
      <c r="N27" s="18">
        <v>0</v>
      </c>
    </row>
    <row r="28" spans="2:14" x14ac:dyDescent="0.2">
      <c r="B28" s="6"/>
      <c r="C28" s="7"/>
      <c r="D28" s="7"/>
      <c r="E28" s="18"/>
      <c r="F28" s="6"/>
      <c r="G28" s="7"/>
      <c r="H28" s="7"/>
      <c r="I28" s="7"/>
      <c r="J28" s="6" t="s">
        <v>9</v>
      </c>
      <c r="K28" s="7">
        <v>1</v>
      </c>
      <c r="L28" s="19">
        <v>0</v>
      </c>
      <c r="M28" s="7">
        <v>220</v>
      </c>
      <c r="N28" s="18">
        <v>1</v>
      </c>
    </row>
    <row r="29" spans="2:14" x14ac:dyDescent="0.2">
      <c r="B29" s="6"/>
      <c r="C29" s="7"/>
      <c r="D29" s="7"/>
      <c r="E29" s="18"/>
      <c r="F29" s="6"/>
      <c r="G29" s="7"/>
      <c r="H29" s="7"/>
      <c r="I29" s="7"/>
      <c r="J29" s="6" t="s">
        <v>58</v>
      </c>
      <c r="K29" s="7">
        <v>1</v>
      </c>
      <c r="L29" s="19">
        <v>0</v>
      </c>
      <c r="M29" s="7">
        <v>220</v>
      </c>
      <c r="N29" s="18">
        <v>1</v>
      </c>
    </row>
    <row r="30" spans="2:14" x14ac:dyDescent="0.2">
      <c r="B30" s="6"/>
      <c r="C30" s="7"/>
      <c r="D30" s="7"/>
      <c r="E30" s="18"/>
      <c r="F30" s="6"/>
      <c r="G30" s="7"/>
      <c r="H30" s="7"/>
      <c r="I30" s="7"/>
      <c r="J30" s="6" t="s">
        <v>60</v>
      </c>
      <c r="K30" s="19">
        <v>0</v>
      </c>
      <c r="L30" s="19">
        <v>0</v>
      </c>
      <c r="M30" s="19">
        <v>5</v>
      </c>
      <c r="N30" s="18">
        <v>0</v>
      </c>
    </row>
    <row r="31" spans="2:14" x14ac:dyDescent="0.2">
      <c r="B31" s="20"/>
      <c r="C31" s="21">
        <f>SUM(Técnico!C21:C25)</f>
        <v>4</v>
      </c>
      <c r="D31" s="22"/>
      <c r="E31" s="23">
        <f>SUM(Técnico!E21:E29)</f>
        <v>5</v>
      </c>
      <c r="F31" s="20"/>
      <c r="G31" s="21">
        <f>SUM(Técnico!G21:G26)</f>
        <v>4</v>
      </c>
      <c r="H31" s="22"/>
      <c r="I31" s="21">
        <f>SUM(Técnico!I21:I29)</f>
        <v>4</v>
      </c>
      <c r="J31" s="20"/>
      <c r="K31" s="21">
        <f>SUM(Técnico!K21:K30)</f>
        <v>4</v>
      </c>
      <c r="L31" s="21">
        <f>SUM(Técnico!L21:L30)</f>
        <v>3</v>
      </c>
      <c r="M31" s="22"/>
      <c r="N31" s="23">
        <f>SUM(Técnico!N21:N30)</f>
        <v>2</v>
      </c>
    </row>
    <row r="32" spans="2:14" x14ac:dyDescent="0.2">
      <c r="B32" s="7"/>
      <c r="C32" s="24"/>
      <c r="D32" s="7"/>
      <c r="E32" s="24"/>
      <c r="F32" s="7"/>
      <c r="G32" s="24"/>
      <c r="H32" s="7"/>
      <c r="I32" s="24"/>
      <c r="J32" s="7"/>
      <c r="K32" s="24"/>
      <c r="L32" s="7"/>
      <c r="M32" s="24"/>
    </row>
    <row r="33" spans="2:15" x14ac:dyDescent="0.2">
      <c r="B33" s="52" t="s">
        <v>61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</row>
    <row r="34" spans="2:15" x14ac:dyDescent="0.2">
      <c r="B34" s="52" t="s">
        <v>62</v>
      </c>
      <c r="C34" s="52"/>
      <c r="D34" s="52"/>
      <c r="E34" s="52"/>
      <c r="F34" s="52" t="s">
        <v>63</v>
      </c>
      <c r="G34" s="52"/>
      <c r="H34" s="52"/>
      <c r="I34" s="52"/>
      <c r="J34" s="52" t="s">
        <v>64</v>
      </c>
      <c r="K34" s="52"/>
      <c r="L34" s="52"/>
      <c r="M34" s="52"/>
      <c r="N34" s="52"/>
    </row>
    <row r="35" spans="2:15" x14ac:dyDescent="0.2">
      <c r="B35" s="25"/>
      <c r="C35" s="25" t="s">
        <v>65</v>
      </c>
      <c r="D35" s="25" t="s">
        <v>66</v>
      </c>
      <c r="E35" s="25"/>
      <c r="F35" s="25"/>
      <c r="G35" s="25" t="s">
        <v>65</v>
      </c>
      <c r="H35" s="25" t="s">
        <v>66</v>
      </c>
      <c r="I35" s="25"/>
      <c r="J35" s="25"/>
      <c r="K35" s="25" t="s">
        <v>65</v>
      </c>
      <c r="L35" s="25" t="s">
        <v>66</v>
      </c>
      <c r="M35" s="25" t="s">
        <v>67</v>
      </c>
      <c r="N35" s="25"/>
    </row>
    <row r="36" spans="2:15" x14ac:dyDescent="0.2">
      <c r="B36" t="s">
        <v>68</v>
      </c>
      <c r="C36">
        <v>1</v>
      </c>
      <c r="F36" t="s">
        <v>68</v>
      </c>
      <c r="G36">
        <v>1</v>
      </c>
      <c r="J36" t="s">
        <v>53</v>
      </c>
      <c r="K36">
        <v>4</v>
      </c>
      <c r="M36" t="s">
        <v>51</v>
      </c>
    </row>
    <row r="37" spans="2:15" x14ac:dyDescent="0.2">
      <c r="B37" t="s">
        <v>69</v>
      </c>
      <c r="C37">
        <v>1</v>
      </c>
      <c r="F37" t="s">
        <v>69</v>
      </c>
      <c r="G37">
        <v>1</v>
      </c>
      <c r="J37" t="s">
        <v>69</v>
      </c>
      <c r="K37">
        <v>1</v>
      </c>
    </row>
    <row r="38" spans="2:15" x14ac:dyDescent="0.2">
      <c r="B38" t="s">
        <v>70</v>
      </c>
      <c r="C38">
        <v>1</v>
      </c>
      <c r="F38" t="s">
        <v>70</v>
      </c>
      <c r="G38">
        <v>1</v>
      </c>
      <c r="J38" t="s">
        <v>71</v>
      </c>
      <c r="K38">
        <v>1</v>
      </c>
    </row>
    <row r="39" spans="2:15" x14ac:dyDescent="0.2">
      <c r="B39" t="s">
        <v>72</v>
      </c>
      <c r="C39">
        <v>1</v>
      </c>
      <c r="F39" t="s">
        <v>53</v>
      </c>
      <c r="G39">
        <v>4</v>
      </c>
      <c r="J39" t="s">
        <v>73</v>
      </c>
      <c r="K39">
        <v>1</v>
      </c>
      <c r="M39" t="s">
        <v>51</v>
      </c>
    </row>
    <row r="40" spans="2:15" x14ac:dyDescent="0.2">
      <c r="B40" t="s">
        <v>74</v>
      </c>
      <c r="C40">
        <v>1</v>
      </c>
      <c r="F40" t="s">
        <v>74</v>
      </c>
      <c r="G40">
        <v>1</v>
      </c>
      <c r="J40" t="s">
        <v>75</v>
      </c>
      <c r="K40">
        <v>1</v>
      </c>
      <c r="M40" t="s">
        <v>51</v>
      </c>
    </row>
    <row r="41" spans="2:15" x14ac:dyDescent="0.2">
      <c r="B41" t="s">
        <v>76</v>
      </c>
      <c r="C41">
        <v>1</v>
      </c>
      <c r="F41" t="s">
        <v>77</v>
      </c>
      <c r="G41">
        <v>1</v>
      </c>
      <c r="J41" t="s">
        <v>70</v>
      </c>
      <c r="K41">
        <v>1</v>
      </c>
      <c r="O41" t="s">
        <v>78</v>
      </c>
    </row>
    <row r="42" spans="2:15" x14ac:dyDescent="0.2">
      <c r="B42" t="s">
        <v>79</v>
      </c>
      <c r="C42">
        <v>1</v>
      </c>
      <c r="F42" t="s">
        <v>80</v>
      </c>
      <c r="G42">
        <v>1</v>
      </c>
      <c r="J42" t="s">
        <v>74</v>
      </c>
      <c r="K42">
        <v>1</v>
      </c>
      <c r="M42" t="s">
        <v>81</v>
      </c>
      <c r="N42" t="s">
        <v>82</v>
      </c>
      <c r="O42" t="s">
        <v>83</v>
      </c>
    </row>
    <row r="43" spans="2:15" x14ac:dyDescent="0.2">
      <c r="B43" t="s">
        <v>84</v>
      </c>
      <c r="C43">
        <v>1</v>
      </c>
      <c r="F43" t="s">
        <v>85</v>
      </c>
      <c r="G43">
        <v>1</v>
      </c>
      <c r="J43" t="s">
        <v>77</v>
      </c>
      <c r="K43">
        <v>1</v>
      </c>
      <c r="M43" t="s">
        <v>86</v>
      </c>
      <c r="N43" t="s">
        <v>87</v>
      </c>
    </row>
    <row r="44" spans="2:15" x14ac:dyDescent="0.2">
      <c r="B44" t="s">
        <v>88</v>
      </c>
      <c r="C44">
        <v>2</v>
      </c>
      <c r="F44" t="s">
        <v>84</v>
      </c>
      <c r="G44">
        <v>1</v>
      </c>
      <c r="J44" t="s">
        <v>80</v>
      </c>
      <c r="K44">
        <v>1</v>
      </c>
      <c r="M44" t="s">
        <v>86</v>
      </c>
      <c r="N44" t="s">
        <v>89</v>
      </c>
    </row>
    <row r="45" spans="2:15" x14ac:dyDescent="0.2">
      <c r="F45" t="s">
        <v>88</v>
      </c>
      <c r="G45">
        <v>2</v>
      </c>
      <c r="J45" t="s">
        <v>85</v>
      </c>
      <c r="K45">
        <v>1</v>
      </c>
      <c r="M45" t="s">
        <v>81</v>
      </c>
      <c r="N45" t="s">
        <v>90</v>
      </c>
    </row>
    <row r="46" spans="2:15" x14ac:dyDescent="0.2">
      <c r="J46" t="s">
        <v>91</v>
      </c>
      <c r="K46">
        <v>1</v>
      </c>
    </row>
    <row r="47" spans="2:15" x14ac:dyDescent="0.2">
      <c r="C47">
        <f>SUM(Técnico!C36:C44)</f>
        <v>10</v>
      </c>
      <c r="G47">
        <f>SUM(Técnico!G36:G44)</f>
        <v>12</v>
      </c>
      <c r="J47" t="s">
        <v>60</v>
      </c>
      <c r="K47">
        <v>6</v>
      </c>
      <c r="M47" t="s">
        <v>92</v>
      </c>
    </row>
    <row r="48" spans="2:15" x14ac:dyDescent="0.2">
      <c r="J48" t="s">
        <v>88</v>
      </c>
      <c r="K48">
        <v>2</v>
      </c>
    </row>
    <row r="49" spans="10:14" x14ac:dyDescent="0.2">
      <c r="J49" t="s">
        <v>84</v>
      </c>
      <c r="K49">
        <v>1</v>
      </c>
      <c r="M49" t="s">
        <v>93</v>
      </c>
      <c r="N49" t="s">
        <v>94</v>
      </c>
    </row>
    <row r="50" spans="10:14" x14ac:dyDescent="0.2">
      <c r="J50" t="s">
        <v>95</v>
      </c>
      <c r="K50">
        <v>2</v>
      </c>
    </row>
    <row r="52" spans="10:14" x14ac:dyDescent="0.2">
      <c r="K52">
        <f>SUM(Técnico!K36:K50)</f>
        <v>25</v>
      </c>
    </row>
    <row r="54" spans="10:14" x14ac:dyDescent="0.2">
      <c r="J54">
        <v>4</v>
      </c>
      <c r="K54" t="s">
        <v>96</v>
      </c>
    </row>
    <row r="55" spans="10:14" x14ac:dyDescent="0.2">
      <c r="J55">
        <v>6</v>
      </c>
      <c r="K55" t="s">
        <v>97</v>
      </c>
      <c r="M55" t="s">
        <v>98</v>
      </c>
    </row>
  </sheetData>
  <autoFilter ref="B4:N15">
    <filterColumn colId="0">
      <filters>
        <filter val="Externo"/>
      </filters>
    </filterColumn>
    <sortState ref="B5:N15">
      <sortCondition ref="E4:E15"/>
    </sortState>
  </autoFilter>
  <mergeCells count="9">
    <mergeCell ref="B33:N33"/>
    <mergeCell ref="B34:E34"/>
    <mergeCell ref="F34:I34"/>
    <mergeCell ref="J34:N34"/>
    <mergeCell ref="B3:N3"/>
    <mergeCell ref="B18:N18"/>
    <mergeCell ref="B19:E19"/>
    <mergeCell ref="F19:I19"/>
    <mergeCell ref="J19:N1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17"/>
  <sheetViews>
    <sheetView workbookViewId="0">
      <selection activeCell="G5" sqref="G5"/>
    </sheetView>
  </sheetViews>
  <sheetFormatPr baseColWidth="10" defaultColWidth="8.83203125" defaultRowHeight="16" x14ac:dyDescent="0.2"/>
  <sheetData>
    <row r="2" spans="2:13" x14ac:dyDescent="0.2">
      <c r="B2" s="58" t="s">
        <v>99</v>
      </c>
      <c r="C2" s="58"/>
      <c r="D2" s="58"/>
      <c r="E2" s="56" t="s">
        <v>100</v>
      </c>
      <c r="F2" s="56"/>
      <c r="G2" s="56"/>
      <c r="H2" s="56"/>
      <c r="I2" s="56"/>
      <c r="J2" s="56"/>
      <c r="K2" s="52" t="s">
        <v>101</v>
      </c>
      <c r="L2" s="52"/>
      <c r="M2" s="52"/>
    </row>
    <row r="3" spans="2:13" x14ac:dyDescent="0.2">
      <c r="B3" s="2" t="s">
        <v>102</v>
      </c>
      <c r="C3" s="3"/>
      <c r="D3" s="5" t="s">
        <v>103</v>
      </c>
      <c r="E3" s="2" t="s">
        <v>104</v>
      </c>
      <c r="F3" s="3" t="s">
        <v>105</v>
      </c>
      <c r="G3" s="3" t="s">
        <v>106</v>
      </c>
      <c r="H3" s="3" t="s">
        <v>107</v>
      </c>
      <c r="I3" s="3" t="s">
        <v>108</v>
      </c>
      <c r="J3" s="5" t="s">
        <v>109</v>
      </c>
      <c r="K3" s="26" t="s">
        <v>110</v>
      </c>
      <c r="L3" s="9">
        <v>61</v>
      </c>
      <c r="M3">
        <v>60</v>
      </c>
    </row>
    <row r="4" spans="2:13" x14ac:dyDescent="0.2">
      <c r="B4" s="6" t="s">
        <v>110</v>
      </c>
      <c r="C4" s="9">
        <v>61</v>
      </c>
      <c r="D4" s="27">
        <v>61</v>
      </c>
      <c r="E4" s="6" t="s">
        <v>111</v>
      </c>
      <c r="F4" s="9">
        <v>3</v>
      </c>
      <c r="G4" s="9">
        <v>1</v>
      </c>
      <c r="H4" s="9">
        <v>0</v>
      </c>
      <c r="I4" s="9">
        <f>Bio!H4+Bio!G4</f>
        <v>1</v>
      </c>
      <c r="J4" s="27">
        <f>Bio!I4*Bio!F4*Técnico!$L$2</f>
        <v>3</v>
      </c>
      <c r="K4" t="s">
        <v>112</v>
      </c>
      <c r="L4" s="9">
        <v>36</v>
      </c>
      <c r="M4">
        <v>40</v>
      </c>
    </row>
    <row r="5" spans="2:13" x14ac:dyDescent="0.2">
      <c r="B5" s="6" t="s">
        <v>113</v>
      </c>
      <c r="C5" s="9">
        <v>31</v>
      </c>
      <c r="D5" s="27">
        <v>31</v>
      </c>
      <c r="E5" s="6" t="s">
        <v>114</v>
      </c>
      <c r="F5" s="9">
        <v>3</v>
      </c>
      <c r="G5" s="9">
        <v>1</v>
      </c>
      <c r="H5" s="9">
        <v>0</v>
      </c>
      <c r="I5" s="9">
        <f>Bio!H5+Bio!G5</f>
        <v>1</v>
      </c>
      <c r="J5" s="27">
        <f>Bio!I5*Bio!F5*Técnico!$L$2</f>
        <v>3</v>
      </c>
      <c r="K5" t="s">
        <v>115</v>
      </c>
      <c r="L5" s="9">
        <v>31</v>
      </c>
      <c r="M5">
        <v>40</v>
      </c>
    </row>
    <row r="6" spans="2:13" x14ac:dyDescent="0.2">
      <c r="B6" s="6" t="s">
        <v>112</v>
      </c>
      <c r="C6" s="9">
        <v>36</v>
      </c>
      <c r="D6" s="27">
        <v>7</v>
      </c>
      <c r="E6" s="6" t="s">
        <v>116</v>
      </c>
      <c r="F6" s="9">
        <v>15</v>
      </c>
      <c r="G6" s="9">
        <v>1</v>
      </c>
      <c r="H6" s="9">
        <v>0</v>
      </c>
      <c r="I6" s="9">
        <f>Bio!H6+Bio!G6</f>
        <v>1</v>
      </c>
      <c r="J6" s="27">
        <f>Bio!I6*Bio!F6*Técnico!$L$2</f>
        <v>15</v>
      </c>
    </row>
    <row r="7" spans="2:13" x14ac:dyDescent="0.2">
      <c r="B7" s="28" t="s">
        <v>117</v>
      </c>
      <c r="C7" s="29">
        <f>Bio!C6*Bio!C5*Bio!C4/ 1000</f>
        <v>68.075999999999993</v>
      </c>
      <c r="D7" s="30">
        <f>Bio!D6*Bio!D5*Bio!D4/ 1000</f>
        <v>13.237</v>
      </c>
      <c r="E7" s="6" t="s">
        <v>118</v>
      </c>
      <c r="F7" s="9">
        <v>12</v>
      </c>
      <c r="G7" s="9">
        <v>1</v>
      </c>
      <c r="H7" s="9">
        <v>0</v>
      </c>
      <c r="I7" s="9">
        <f>Bio!H7+Bio!G7</f>
        <v>1</v>
      </c>
      <c r="J7" s="27">
        <f>Bio!I7*Bio!F7*Técnico!$L$2</f>
        <v>12</v>
      </c>
      <c r="K7" s="28" t="s">
        <v>119</v>
      </c>
      <c r="L7" s="31">
        <f>Bio!L5*Bio!L4*Bio!L3/1000</f>
        <v>68.075999999999993</v>
      </c>
      <c r="M7" s="31">
        <f>Bio!M5*Bio!M4*Bio!M3/1000</f>
        <v>96</v>
      </c>
    </row>
    <row r="8" spans="2:13" x14ac:dyDescent="0.2">
      <c r="B8" s="6"/>
      <c r="C8" s="9"/>
      <c r="D8" s="27"/>
      <c r="E8" s="6" t="s">
        <v>120</v>
      </c>
      <c r="F8" s="9">
        <v>3</v>
      </c>
      <c r="G8" s="9">
        <v>2</v>
      </c>
      <c r="H8" s="9">
        <v>0</v>
      </c>
      <c r="I8" s="9">
        <f>Bio!H8+Bio!G8</f>
        <v>2</v>
      </c>
      <c r="J8" s="32">
        <f>Bio!I8*Bio!F8*Técnico!$L$2</f>
        <v>6</v>
      </c>
    </row>
    <row r="9" spans="2:13" x14ac:dyDescent="0.2">
      <c r="B9" s="33" t="s">
        <v>121</v>
      </c>
      <c r="C9" s="34">
        <f>Bio!C7-Bio!D7</f>
        <v>54.838999999999992</v>
      </c>
      <c r="D9" s="27"/>
      <c r="E9" s="6" t="s">
        <v>122</v>
      </c>
      <c r="F9" s="9">
        <v>5</v>
      </c>
      <c r="G9" s="9">
        <v>5</v>
      </c>
      <c r="H9" s="9">
        <v>0</v>
      </c>
      <c r="I9" s="9">
        <f>Bio!H9+Bio!G9</f>
        <v>5</v>
      </c>
      <c r="J9" s="27">
        <f>Bio!I9*Bio!F9*Técnico!$L$2</f>
        <v>25</v>
      </c>
    </row>
    <row r="10" spans="2:13" x14ac:dyDescent="0.2">
      <c r="B10" s="6"/>
      <c r="C10" s="7"/>
      <c r="D10" s="18"/>
      <c r="J10" s="27"/>
    </row>
    <row r="11" spans="2:13" x14ac:dyDescent="0.2">
      <c r="B11" s="11"/>
      <c r="C11" s="12"/>
      <c r="D11" s="35"/>
      <c r="E11" s="11" t="s">
        <v>123</v>
      </c>
      <c r="F11" s="16"/>
      <c r="G11" s="16">
        <f>SUM(Bio!G4:G10)</f>
        <v>11</v>
      </c>
      <c r="H11" s="16">
        <f>SUM(Bio!H4:H9)</f>
        <v>0</v>
      </c>
      <c r="I11" s="16">
        <f>SUM(Bio!I4:I10)</f>
        <v>11</v>
      </c>
      <c r="J11" s="36">
        <f>SUM(Bio!J4:J10)</f>
        <v>64</v>
      </c>
    </row>
    <row r="12" spans="2:13" x14ac:dyDescent="0.2">
      <c r="E12" s="9"/>
      <c r="F12" s="9"/>
      <c r="G12" s="9"/>
      <c r="H12" s="9"/>
      <c r="I12" s="9"/>
      <c r="J12" s="9">
        <f>Bio!C9-Bio!J11</f>
        <v>-9.1610000000000085</v>
      </c>
    </row>
    <row r="13" spans="2:13" x14ac:dyDescent="0.2">
      <c r="B13" s="59" t="s">
        <v>124</v>
      </c>
      <c r="C13" s="59"/>
      <c r="D13" s="25"/>
      <c r="E13" s="25"/>
      <c r="F13" s="25"/>
      <c r="G13" s="25"/>
      <c r="H13" s="25"/>
      <c r="I13" s="25"/>
      <c r="J13" s="25"/>
    </row>
    <row r="14" spans="2:13" x14ac:dyDescent="0.2">
      <c r="B14" s="57" t="s">
        <v>125</v>
      </c>
      <c r="C14" s="57"/>
    </row>
    <row r="15" spans="2:13" x14ac:dyDescent="0.2">
      <c r="B15" s="57" t="s">
        <v>126</v>
      </c>
      <c r="C15" s="57"/>
    </row>
    <row r="16" spans="2:13" x14ac:dyDescent="0.2">
      <c r="B16" s="57" t="s">
        <v>127</v>
      </c>
      <c r="C16" s="57"/>
    </row>
    <row r="17" spans="2:3" x14ac:dyDescent="0.2">
      <c r="B17" s="57" t="s">
        <v>128</v>
      </c>
      <c r="C17" s="57"/>
    </row>
  </sheetData>
  <mergeCells count="8">
    <mergeCell ref="B17:C17"/>
    <mergeCell ref="B2:D2"/>
    <mergeCell ref="E2:J2"/>
    <mergeCell ref="K2:M2"/>
    <mergeCell ref="B13:C13"/>
    <mergeCell ref="B14:C14"/>
    <mergeCell ref="B15:C15"/>
    <mergeCell ref="B16:C16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Roman,Normal"&amp;A</oddHeader>
    <oddFooter>&amp;C&amp;"Times New Roman,Normal"Página 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workbookViewId="0">
      <selection activeCell="A14" sqref="A14"/>
    </sheetView>
  </sheetViews>
  <sheetFormatPr baseColWidth="10" defaultColWidth="8.83203125" defaultRowHeight="16" x14ac:dyDescent="0.2"/>
  <cols>
    <col min="2" max="2" width="10.5" style="37" bestFit="1" customWidth="1"/>
    <col min="3" max="3" width="8.83203125" style="38"/>
  </cols>
  <sheetData>
    <row r="1" spans="2:4" x14ac:dyDescent="0.2">
      <c r="B1" s="39" t="s">
        <v>129</v>
      </c>
      <c r="C1" s="40" t="s">
        <v>130</v>
      </c>
    </row>
    <row r="2" spans="2:4" x14ac:dyDescent="0.2">
      <c r="B2" s="37">
        <v>42530</v>
      </c>
      <c r="C2" s="38">
        <v>0.875</v>
      </c>
    </row>
    <row r="3" spans="2:4" x14ac:dyDescent="0.2">
      <c r="B3" s="37">
        <v>42531</v>
      </c>
      <c r="C3" s="38">
        <v>8.3333333333333301E-2</v>
      </c>
      <c r="D3">
        <f>Apagones!B3-Apagones!B2</f>
        <v>1</v>
      </c>
    </row>
    <row r="4" spans="2:4" x14ac:dyDescent="0.2">
      <c r="B4" s="37">
        <v>42531</v>
      </c>
      <c r="C4" s="38">
        <v>0.25</v>
      </c>
      <c r="D4">
        <f>Apagones!B4-Apagones!B3</f>
        <v>0</v>
      </c>
    </row>
    <row r="5" spans="2:4" x14ac:dyDescent="0.2">
      <c r="B5" s="37">
        <v>42531</v>
      </c>
      <c r="C5" s="38">
        <v>0.58333333333333304</v>
      </c>
      <c r="D5">
        <f>Apagones!B5-Apagones!B4</f>
        <v>0</v>
      </c>
    </row>
    <row r="6" spans="2:4" x14ac:dyDescent="0.2">
      <c r="B6" s="37">
        <v>42536</v>
      </c>
      <c r="C6" s="38">
        <v>0.61111111111111105</v>
      </c>
      <c r="D6">
        <f>Apagones!B6-Apagones!B5</f>
        <v>5</v>
      </c>
    </row>
    <row r="7" spans="2:4" x14ac:dyDescent="0.2">
      <c r="B7" s="37">
        <v>42571</v>
      </c>
      <c r="C7" s="38">
        <v>0.61111111111111105</v>
      </c>
      <c r="D7">
        <f>Apagones!B7-Apagones!B6</f>
        <v>35</v>
      </c>
    </row>
    <row r="8" spans="2:4" x14ac:dyDescent="0.2">
      <c r="B8" s="37">
        <v>42571</v>
      </c>
      <c r="C8" s="38">
        <v>0.79166666666666696</v>
      </c>
      <c r="D8">
        <f>Apagones!B8-Apagones!B7</f>
        <v>0</v>
      </c>
    </row>
    <row r="9" spans="2:4" x14ac:dyDescent="0.2">
      <c r="B9" s="37">
        <v>42572</v>
      </c>
      <c r="C9" s="38">
        <v>0.25</v>
      </c>
      <c r="D9">
        <f>Apagones!B9-Apagones!B8</f>
        <v>1</v>
      </c>
    </row>
    <row r="10" spans="2:4" x14ac:dyDescent="0.2">
      <c r="B10" s="37">
        <v>42588</v>
      </c>
      <c r="D10">
        <f>Apagones!B10-Apagones!B9</f>
        <v>16</v>
      </c>
    </row>
    <row r="11" spans="2:4" x14ac:dyDescent="0.2">
      <c r="B11" s="37">
        <v>42589</v>
      </c>
      <c r="D11">
        <f>Apagones!B11-Apagones!B10</f>
        <v>1</v>
      </c>
    </row>
    <row r="12" spans="2:4" x14ac:dyDescent="0.2">
      <c r="B12" s="37">
        <v>42593</v>
      </c>
      <c r="D12">
        <f>Apagones!B12-Apagones!B11</f>
        <v>4</v>
      </c>
    </row>
    <row r="13" spans="2:4" x14ac:dyDescent="0.2">
      <c r="B13" s="37">
        <v>42653</v>
      </c>
      <c r="D13">
        <f>Apagones!B13-Apagones!B12</f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Técnico</vt:lpstr>
      <vt:lpstr>Bio</vt:lpstr>
      <vt:lpstr>Apagones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dc:description/>
  <cp:lastModifiedBy>Microsoft Office User</cp:lastModifiedBy>
  <cp:revision>2</cp:revision>
  <dcterms:created xsi:type="dcterms:W3CDTF">2016-04-27T08:23:23Z</dcterms:created>
  <dcterms:modified xsi:type="dcterms:W3CDTF">2016-10-10T15:37:41Z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