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vsanz/Desktop/"/>
    </mc:Choice>
  </mc:AlternateContent>
  <bookViews>
    <workbookView xWindow="4120" yWindow="460" windowWidth="20700" windowHeight="17540" tabRatio="500"/>
  </bookViews>
  <sheets>
    <sheet name="Calculos" sheetId="1" r:id="rId1"/>
    <sheet name="Apagones" sheetId="2" r:id="rId2"/>
  </sheets>
  <definedNames>
    <definedName name="_xlnm._FilterDatabase" localSheetId="0" hidden="1">Calculos!$J$29:$N$38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8" i="1" l="1"/>
  <c r="G56" i="1"/>
  <c r="C56" i="1"/>
  <c r="L40" i="1"/>
  <c r="G40" i="1"/>
  <c r="E40" i="1"/>
  <c r="C40" i="1"/>
  <c r="N40" i="1"/>
  <c r="K40" i="1"/>
  <c r="I40" i="1"/>
  <c r="F2" i="1"/>
  <c r="M14" i="1"/>
  <c r="N14" i="1"/>
  <c r="M13" i="1"/>
  <c r="N13" i="1"/>
  <c r="M12" i="1"/>
  <c r="N12" i="1"/>
  <c r="M11" i="1"/>
  <c r="N11" i="1"/>
  <c r="M10" i="1"/>
  <c r="N10" i="1"/>
  <c r="M9" i="1"/>
  <c r="N9" i="1"/>
  <c r="M8" i="1"/>
  <c r="N8" i="1"/>
  <c r="M7" i="1"/>
  <c r="N7" i="1"/>
  <c r="M6" i="1"/>
  <c r="N6" i="1"/>
  <c r="M5" i="1"/>
  <c r="N5" i="1"/>
  <c r="I23" i="1"/>
  <c r="J23" i="1"/>
  <c r="I22" i="1"/>
  <c r="J22" i="1"/>
  <c r="I21" i="1"/>
  <c r="J21" i="1"/>
  <c r="I20" i="1"/>
  <c r="J20" i="1"/>
  <c r="I19" i="1"/>
  <c r="J19" i="1"/>
  <c r="I18" i="1"/>
  <c r="J18" i="1"/>
  <c r="I25" i="1"/>
  <c r="C21" i="1"/>
  <c r="D21" i="1"/>
  <c r="C23" i="1"/>
  <c r="J25" i="1"/>
  <c r="J26" i="1"/>
  <c r="H25" i="1"/>
  <c r="G25" i="1"/>
  <c r="I11" i="1"/>
  <c r="I10" i="1"/>
  <c r="H2" i="1"/>
  <c r="I14" i="1"/>
  <c r="I13" i="1"/>
  <c r="I12" i="1"/>
  <c r="I8" i="1"/>
  <c r="I6" i="1"/>
  <c r="I5" i="1"/>
  <c r="I9" i="1"/>
  <c r="I7" i="1"/>
</calcChain>
</file>

<file path=xl/comments1.xml><?xml version="1.0" encoding="utf-8"?>
<comments xmlns="http://schemas.openxmlformats.org/spreadsheetml/2006/main">
  <authors>
    <author>Virgilio Sanz</author>
  </authors>
  <commentList>
    <comment ref="E22" authorId="0">
      <text>
        <r>
          <rPr>
            <b/>
            <sz val="10"/>
            <color indexed="81"/>
            <rFont val="Calibri"/>
          </rPr>
          <t>Corydora Habrosus</t>
        </r>
      </text>
    </comment>
  </commentList>
</comments>
</file>

<file path=xl/sharedStrings.xml><?xml version="1.0" encoding="utf-8"?>
<sst xmlns="http://schemas.openxmlformats.org/spreadsheetml/2006/main" count="172" uniqueCount="111">
  <si>
    <t>Marca</t>
  </si>
  <si>
    <t>Filtro</t>
  </si>
  <si>
    <t>L/h</t>
  </si>
  <si>
    <t>Autocebado</t>
  </si>
  <si>
    <t>dimensiones</t>
  </si>
  <si>
    <t>volumen</t>
  </si>
  <si>
    <t>Sera</t>
  </si>
  <si>
    <t>Fil Bioactive 130</t>
  </si>
  <si>
    <t>223x304x223</t>
  </si>
  <si>
    <t>Precio</t>
  </si>
  <si>
    <t>JBL</t>
  </si>
  <si>
    <t>CristalProfi e401 greenline</t>
  </si>
  <si>
    <t>180x210x284</t>
  </si>
  <si>
    <t>eheim</t>
  </si>
  <si>
    <t>ecco pro 130</t>
  </si>
  <si>
    <t>298x205x150</t>
  </si>
  <si>
    <t>experience 150</t>
  </si>
  <si>
    <t>178x290x178</t>
  </si>
  <si>
    <t>classic 150</t>
  </si>
  <si>
    <t>290x110x180</t>
  </si>
  <si>
    <t>fluval</t>
  </si>
  <si>
    <t>106 canister</t>
  </si>
  <si>
    <t>200x150x380</t>
  </si>
  <si>
    <t>Espacio mueble pecera</t>
  </si>
  <si>
    <t>25 ancho 23 fondo 70 alto</t>
  </si>
  <si>
    <t>cabe</t>
  </si>
  <si>
    <t>Si</t>
  </si>
  <si>
    <t>No</t>
  </si>
  <si>
    <t>CristalProfi e701 greenline</t>
  </si>
  <si>
    <t>180x210x350</t>
  </si>
  <si>
    <t>CristalProfi e901 greenline</t>
  </si>
  <si>
    <t>180x210x405</t>
  </si>
  <si>
    <t>€/kwh</t>
  </si>
  <si>
    <t>Consumo (W)</t>
  </si>
  <si>
    <t>horas/mes</t>
  </si>
  <si>
    <t>horas/año</t>
  </si>
  <si>
    <t>kw/mes</t>
  </si>
  <si>
    <t>€/mes</t>
  </si>
  <si>
    <t>Tipo</t>
  </si>
  <si>
    <t>Externo</t>
  </si>
  <si>
    <t>Mochila</t>
  </si>
  <si>
    <t>hagen</t>
  </si>
  <si>
    <t>Aquaclear 30</t>
  </si>
  <si>
    <t>145x100x150</t>
  </si>
  <si>
    <t>Aquaclear 50</t>
  </si>
  <si>
    <t>175x105x150</t>
  </si>
  <si>
    <t>Peces</t>
  </si>
  <si>
    <t>cm/pez</t>
  </si>
  <si>
    <t># peces</t>
  </si>
  <si>
    <t>platys</t>
  </si>
  <si>
    <t>mollys</t>
  </si>
  <si>
    <t>bala</t>
  </si>
  <si>
    <t>labeo</t>
  </si>
  <si>
    <t>Medida Acuario</t>
  </si>
  <si>
    <t>largo</t>
  </si>
  <si>
    <t>ancho</t>
  </si>
  <si>
    <t>alto</t>
  </si>
  <si>
    <t>Litros</t>
  </si>
  <si>
    <t>Sustrato + margen arriba</t>
  </si>
  <si>
    <t>Litros Agua</t>
  </si>
  <si>
    <t># add</t>
  </si>
  <si>
    <t>TOTAL</t>
  </si>
  <si>
    <t>total litros</t>
  </si>
  <si>
    <t>DIA</t>
  </si>
  <si>
    <t>Total</t>
  </si>
  <si>
    <t>Luces</t>
  </si>
  <si>
    <t>Calentador</t>
  </si>
  <si>
    <t>Ventiladores</t>
  </si>
  <si>
    <t>Arduino</t>
  </si>
  <si>
    <t>Voltaje</t>
  </si>
  <si>
    <t>Enchufe</t>
  </si>
  <si>
    <t>A Rele</t>
  </si>
  <si>
    <t>Placa Rele</t>
  </si>
  <si>
    <t>betta</t>
  </si>
  <si>
    <t>Corydora</t>
  </si>
  <si>
    <t>Litros / cm (sin cola)</t>
  </si>
  <si>
    <t>Valvula out</t>
  </si>
  <si>
    <t>Comedero</t>
  </si>
  <si>
    <t>POWER Ver 2</t>
  </si>
  <si>
    <t>Bomba</t>
  </si>
  <si>
    <t>POWER Ver 1</t>
  </si>
  <si>
    <t>FILTROS</t>
  </si>
  <si>
    <t>LITROS / ACUARIO</t>
  </si>
  <si>
    <t>PECES en la PECERA</t>
  </si>
  <si>
    <t>LCD</t>
  </si>
  <si>
    <t>POWER Ver3</t>
  </si>
  <si>
    <t>Mosfet</t>
  </si>
  <si>
    <t>€/Kwh</t>
  </si>
  <si>
    <t>CONEXIONES ELECTRICAS ARDUINO</t>
  </si>
  <si>
    <t>PINES DE CONTROL</t>
  </si>
  <si>
    <t>Versión 1</t>
  </si>
  <si>
    <t>Versión 2</t>
  </si>
  <si>
    <t>Version 3</t>
  </si>
  <si>
    <t>Rele Bomba</t>
  </si>
  <si>
    <t>Rele Luces</t>
  </si>
  <si>
    <t>Rele Filtro</t>
  </si>
  <si>
    <t>Rele Calentador</t>
  </si>
  <si>
    <t>Boton luces</t>
  </si>
  <si>
    <t>Boton auto relleno</t>
  </si>
  <si>
    <t>boton filtro</t>
  </si>
  <si>
    <t>Boya</t>
  </si>
  <si>
    <t>Reloj</t>
  </si>
  <si>
    <t># digital</t>
  </si>
  <si>
    <t># analogico</t>
  </si>
  <si>
    <t>Rele ventilador</t>
  </si>
  <si>
    <t>Mosfet Valvula Out</t>
  </si>
  <si>
    <t>Mosfet Valvula In</t>
  </si>
  <si>
    <t>Boton autofill</t>
  </si>
  <si>
    <t>Boton filtro</t>
  </si>
  <si>
    <t>Boton comedero</t>
  </si>
  <si>
    <t>Boton 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</si>
</sst>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  <numFmt numFmtId="165" formatCode="_-* #,##0\ &quot;€&quot;_-;\-* #,##0\ &quot;€&quot;_-;_-* &quot;-&quot;??\ &quot;€&quot;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4" fillId="0" borderId="1" xfId="0" applyFont="1" applyBorder="1"/>
    <xf numFmtId="164" fontId="4" fillId="0" borderId="2" xfId="1" applyNumberFormat="1" applyFont="1" applyBorder="1"/>
    <xf numFmtId="164" fontId="0" fillId="0" borderId="3" xfId="1" applyNumberFormat="1" applyFont="1" applyBorder="1"/>
    <xf numFmtId="22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0" xfId="0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0" fillId="0" borderId="8" xfId="0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0" fontId="0" fillId="0" borderId="10" xfId="0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43" fontId="0" fillId="0" borderId="0" xfId="1" applyFont="1" applyBorder="1"/>
    <xf numFmtId="44" fontId="0" fillId="0" borderId="9" xfId="2" applyFont="1" applyBorder="1"/>
    <xf numFmtId="43" fontId="0" fillId="0" borderId="14" xfId="1" applyFont="1" applyBorder="1"/>
    <xf numFmtId="164" fontId="0" fillId="0" borderId="14" xfId="1" applyNumberFormat="1" applyFont="1" applyBorder="1"/>
    <xf numFmtId="43" fontId="3" fillId="2" borderId="6" xfId="1" applyFont="1" applyFill="1" applyBorder="1"/>
    <xf numFmtId="44" fontId="0" fillId="0" borderId="0" xfId="2" applyFont="1" applyBorder="1"/>
    <xf numFmtId="165" fontId="0" fillId="0" borderId="0" xfId="2" applyNumberFormat="1" applyFont="1" applyBorder="1"/>
    <xf numFmtId="165" fontId="0" fillId="0" borderId="14" xfId="2" applyNumberFormat="1" applyFont="1" applyBorder="1"/>
    <xf numFmtId="44" fontId="0" fillId="0" borderId="14" xfId="2" applyFont="1" applyBorder="1"/>
    <xf numFmtId="44" fontId="0" fillId="0" borderId="12" xfId="2" applyFont="1" applyBorder="1"/>
    <xf numFmtId="0" fontId="0" fillId="0" borderId="0" xfId="0" applyFill="1" applyBorder="1"/>
    <xf numFmtId="0" fontId="4" fillId="0" borderId="0" xfId="0" applyFont="1" applyBorder="1"/>
    <xf numFmtId="0" fontId="0" fillId="0" borderId="16" xfId="0" applyBorder="1"/>
    <xf numFmtId="0" fontId="4" fillId="0" borderId="17" xfId="0" applyFont="1" applyBorder="1"/>
    <xf numFmtId="0" fontId="0" fillId="0" borderId="17" xfId="0" applyBorder="1"/>
    <xf numFmtId="0" fontId="4" fillId="0" borderId="18" xfId="0" applyFont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58"/>
  <sheetViews>
    <sheetView tabSelected="1" topLeftCell="A21" workbookViewId="0">
      <selection activeCell="A14" sqref="A14:XFD14"/>
    </sheetView>
  </sheetViews>
  <sheetFormatPr baseColWidth="10" defaultRowHeight="16" x14ac:dyDescent="0.2"/>
  <cols>
    <col min="1" max="1" width="2" customWidth="1"/>
    <col min="2" max="2" width="19.83203125" bestFit="1" customWidth="1"/>
    <col min="3" max="3" width="6.33203125" bestFit="1" customWidth="1"/>
    <col min="4" max="4" width="22.6640625" bestFit="1" customWidth="1"/>
    <col min="5" max="5" width="9.83203125" bestFit="1" customWidth="1"/>
    <col min="6" max="6" width="10" bestFit="1" customWidth="1"/>
    <col min="7" max="7" width="11.1640625" bestFit="1" customWidth="1"/>
    <col min="8" max="8" width="12" bestFit="1" customWidth="1"/>
    <col min="9" max="9" width="9.6640625" style="1" bestFit="1" customWidth="1"/>
    <col min="10" max="10" width="17.5" bestFit="1" customWidth="1"/>
    <col min="11" max="11" width="12.33203125" bestFit="1" customWidth="1"/>
    <col min="12" max="12" width="9.6640625" bestFit="1" customWidth="1"/>
    <col min="13" max="13" width="10.5" bestFit="1" customWidth="1"/>
    <col min="14" max="14" width="7.33203125" bestFit="1" customWidth="1"/>
    <col min="15" max="15" width="9.83203125" customWidth="1"/>
  </cols>
  <sheetData>
    <row r="1" spans="2:14" x14ac:dyDescent="0.2">
      <c r="D1" t="s">
        <v>87</v>
      </c>
      <c r="E1">
        <v>0.14000000000000001</v>
      </c>
    </row>
    <row r="2" spans="2:14" ht="17" thickBot="1" x14ac:dyDescent="0.25">
      <c r="B2" t="s">
        <v>23</v>
      </c>
      <c r="D2" t="s">
        <v>24</v>
      </c>
      <c r="E2" t="s">
        <v>34</v>
      </c>
      <c r="F2">
        <f>30*24</f>
        <v>720</v>
      </c>
      <c r="G2" t="s">
        <v>35</v>
      </c>
      <c r="H2">
        <f>F2*12</f>
        <v>8640</v>
      </c>
      <c r="J2" t="s">
        <v>75</v>
      </c>
      <c r="L2">
        <v>1.5</v>
      </c>
    </row>
    <row r="3" spans="2:14" ht="17" thickBot="1" x14ac:dyDescent="0.25">
      <c r="B3" s="40" t="s">
        <v>81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2"/>
    </row>
    <row r="4" spans="2:14" x14ac:dyDescent="0.2">
      <c r="B4" s="9" t="s">
        <v>38</v>
      </c>
      <c r="C4" s="10" t="s">
        <v>0</v>
      </c>
      <c r="D4" s="10" t="s">
        <v>1</v>
      </c>
      <c r="E4" s="10" t="s">
        <v>9</v>
      </c>
      <c r="F4" s="10" t="s">
        <v>2</v>
      </c>
      <c r="G4" s="10" t="s">
        <v>3</v>
      </c>
      <c r="H4" s="10" t="s">
        <v>4</v>
      </c>
      <c r="I4" s="26" t="s">
        <v>5</v>
      </c>
      <c r="J4" s="10" t="s">
        <v>25</v>
      </c>
      <c r="K4" s="10" t="s">
        <v>33</v>
      </c>
      <c r="L4" s="10" t="s">
        <v>32</v>
      </c>
      <c r="M4" s="10" t="s">
        <v>36</v>
      </c>
      <c r="N4" s="11" t="s">
        <v>37</v>
      </c>
    </row>
    <row r="5" spans="2:14" hidden="1" x14ac:dyDescent="0.2">
      <c r="B5" s="12" t="s">
        <v>39</v>
      </c>
      <c r="C5" s="8" t="s">
        <v>13</v>
      </c>
      <c r="D5" s="8" t="s">
        <v>14</v>
      </c>
      <c r="E5" s="8">
        <v>80</v>
      </c>
      <c r="F5" s="8">
        <v>500</v>
      </c>
      <c r="G5" s="8"/>
      <c r="H5" s="8" t="s">
        <v>15</v>
      </c>
      <c r="I5" s="22">
        <f>298*205*150/1000000</f>
        <v>9.1635000000000009</v>
      </c>
      <c r="J5" s="8" t="s">
        <v>27</v>
      </c>
      <c r="K5" s="8">
        <v>5</v>
      </c>
      <c r="L5" s="27">
        <v>0.135854</v>
      </c>
      <c r="M5" s="13">
        <f t="shared" ref="M5:M14" si="0">K5*$F$2/1000</f>
        <v>3.6</v>
      </c>
      <c r="N5" s="23">
        <f>M5*L5</f>
        <v>0.48907440000000002</v>
      </c>
    </row>
    <row r="6" spans="2:14" hidden="1" x14ac:dyDescent="0.2">
      <c r="B6" s="12" t="s">
        <v>39</v>
      </c>
      <c r="C6" s="8" t="s">
        <v>13</v>
      </c>
      <c r="D6" s="8" t="s">
        <v>16</v>
      </c>
      <c r="E6" s="8">
        <v>110</v>
      </c>
      <c r="F6" s="8">
        <v>500</v>
      </c>
      <c r="G6" s="8"/>
      <c r="H6" s="8" t="s">
        <v>17</v>
      </c>
      <c r="I6" s="22">
        <f>178*290*178/1000000</f>
        <v>9.1883599999999994</v>
      </c>
      <c r="J6" s="8" t="s">
        <v>27</v>
      </c>
      <c r="K6" s="8">
        <v>8</v>
      </c>
      <c r="L6" s="27">
        <v>0.135854</v>
      </c>
      <c r="M6" s="13">
        <f t="shared" si="0"/>
        <v>5.76</v>
      </c>
      <c r="N6" s="23">
        <f t="shared" ref="N6:N14" si="1">M6*L6</f>
        <v>0.78251903999999994</v>
      </c>
    </row>
    <row r="7" spans="2:14" hidden="1" x14ac:dyDescent="0.2">
      <c r="B7" s="12" t="s">
        <v>39</v>
      </c>
      <c r="C7" s="8" t="s">
        <v>6</v>
      </c>
      <c r="D7" s="8" t="s">
        <v>7</v>
      </c>
      <c r="E7" s="8">
        <v>90</v>
      </c>
      <c r="F7" s="8">
        <v>300</v>
      </c>
      <c r="G7" s="8"/>
      <c r="H7" s="8" t="s">
        <v>8</v>
      </c>
      <c r="I7" s="22">
        <f>(223*304*223)/1000000</f>
        <v>15.117616</v>
      </c>
      <c r="J7" s="8" t="s">
        <v>27</v>
      </c>
      <c r="K7" s="8">
        <v>11</v>
      </c>
      <c r="L7" s="27">
        <v>0.135854</v>
      </c>
      <c r="M7" s="13">
        <f t="shared" si="0"/>
        <v>7.92</v>
      </c>
      <c r="N7" s="23">
        <f t="shared" si="1"/>
        <v>1.0759636800000001</v>
      </c>
    </row>
    <row r="8" spans="2:14" hidden="1" x14ac:dyDescent="0.2">
      <c r="B8" s="12" t="s">
        <v>39</v>
      </c>
      <c r="C8" s="8" t="s">
        <v>13</v>
      </c>
      <c r="D8" s="8" t="s">
        <v>18</v>
      </c>
      <c r="E8" s="8">
        <v>60</v>
      </c>
      <c r="F8" s="8">
        <v>300</v>
      </c>
      <c r="G8" s="8"/>
      <c r="H8" s="8" t="s">
        <v>19</v>
      </c>
      <c r="I8" s="22">
        <f>290*110*180/1000000</f>
        <v>5.742</v>
      </c>
      <c r="J8" s="8" t="s">
        <v>27</v>
      </c>
      <c r="K8" s="8">
        <v>5</v>
      </c>
      <c r="L8" s="27">
        <v>0.135854</v>
      </c>
      <c r="M8" s="13">
        <f t="shared" si="0"/>
        <v>3.6</v>
      </c>
      <c r="N8" s="23">
        <f t="shared" si="1"/>
        <v>0.48907440000000002</v>
      </c>
    </row>
    <row r="9" spans="2:14" x14ac:dyDescent="0.2">
      <c r="B9" s="12" t="s">
        <v>39</v>
      </c>
      <c r="C9" s="8" t="s">
        <v>10</v>
      </c>
      <c r="D9" s="8" t="s">
        <v>11</v>
      </c>
      <c r="E9" s="28">
        <v>80</v>
      </c>
      <c r="F9" s="8">
        <v>450</v>
      </c>
      <c r="G9" s="8" t="s">
        <v>26</v>
      </c>
      <c r="H9" s="8" t="s">
        <v>12</v>
      </c>
      <c r="I9" s="22">
        <f>180*210*284/1000000</f>
        <v>10.735200000000001</v>
      </c>
      <c r="J9" s="8" t="s">
        <v>26</v>
      </c>
      <c r="K9" s="8">
        <v>4</v>
      </c>
      <c r="L9" s="27">
        <v>0.135854</v>
      </c>
      <c r="M9" s="13">
        <f t="shared" si="0"/>
        <v>2.88</v>
      </c>
      <c r="N9" s="23">
        <f t="shared" si="1"/>
        <v>0.39125951999999997</v>
      </c>
    </row>
    <row r="10" spans="2:14" hidden="1" x14ac:dyDescent="0.2">
      <c r="B10" s="12" t="s">
        <v>40</v>
      </c>
      <c r="C10" s="8" t="s">
        <v>41</v>
      </c>
      <c r="D10" s="8" t="s">
        <v>42</v>
      </c>
      <c r="E10" s="28">
        <v>29.95</v>
      </c>
      <c r="F10" s="8">
        <v>568</v>
      </c>
      <c r="G10" s="8"/>
      <c r="H10" s="8" t="s">
        <v>43</v>
      </c>
      <c r="I10" s="22">
        <f>145*100*150/1000000</f>
        <v>2.1749999999999998</v>
      </c>
      <c r="J10" s="8" t="s">
        <v>26</v>
      </c>
      <c r="K10" s="8">
        <v>6</v>
      </c>
      <c r="L10" s="27">
        <v>0.135854</v>
      </c>
      <c r="M10" s="13">
        <f t="shared" si="0"/>
        <v>4.32</v>
      </c>
      <c r="N10" s="23">
        <f t="shared" si="1"/>
        <v>0.58688928000000007</v>
      </c>
    </row>
    <row r="11" spans="2:14" hidden="1" x14ac:dyDescent="0.2">
      <c r="B11" s="12" t="s">
        <v>40</v>
      </c>
      <c r="C11" s="8" t="s">
        <v>41</v>
      </c>
      <c r="D11" s="8" t="s">
        <v>44</v>
      </c>
      <c r="E11" s="28">
        <v>36.950000000000003</v>
      </c>
      <c r="F11" s="8">
        <v>750</v>
      </c>
      <c r="G11" s="8"/>
      <c r="H11" s="8" t="s">
        <v>45</v>
      </c>
      <c r="I11" s="22">
        <f>175*105*150/1000000</f>
        <v>2.7562500000000001</v>
      </c>
      <c r="J11" s="8" t="s">
        <v>26</v>
      </c>
      <c r="K11" s="8">
        <v>6</v>
      </c>
      <c r="L11" s="27">
        <v>0.135854</v>
      </c>
      <c r="M11" s="13">
        <f t="shared" si="0"/>
        <v>4.32</v>
      </c>
      <c r="N11" s="23">
        <f t="shared" si="1"/>
        <v>0.58688928000000007</v>
      </c>
    </row>
    <row r="12" spans="2:14" hidden="1" x14ac:dyDescent="0.2">
      <c r="B12" s="12" t="s">
        <v>39</v>
      </c>
      <c r="C12" s="8" t="s">
        <v>20</v>
      </c>
      <c r="D12" s="8" t="s">
        <v>21</v>
      </c>
      <c r="E12" s="28">
        <v>60</v>
      </c>
      <c r="F12" s="8">
        <v>550</v>
      </c>
      <c r="G12" s="8"/>
      <c r="H12" s="8" t="s">
        <v>22</v>
      </c>
      <c r="I12" s="22">
        <f>200*150*380/1000000</f>
        <v>11.4</v>
      </c>
      <c r="J12" s="8" t="s">
        <v>26</v>
      </c>
      <c r="K12" s="8">
        <v>10</v>
      </c>
      <c r="L12" s="27">
        <v>0.135854</v>
      </c>
      <c r="M12" s="13">
        <f t="shared" si="0"/>
        <v>7.2</v>
      </c>
      <c r="N12" s="23">
        <f t="shared" si="1"/>
        <v>0.97814880000000004</v>
      </c>
    </row>
    <row r="13" spans="2:14" x14ac:dyDescent="0.2">
      <c r="B13" s="12" t="s">
        <v>39</v>
      </c>
      <c r="C13" s="8" t="s">
        <v>10</v>
      </c>
      <c r="D13" s="8" t="s">
        <v>28</v>
      </c>
      <c r="E13" s="28">
        <v>100</v>
      </c>
      <c r="F13" s="8">
        <v>700</v>
      </c>
      <c r="G13" s="8" t="s">
        <v>26</v>
      </c>
      <c r="H13" s="8" t="s">
        <v>29</v>
      </c>
      <c r="I13" s="22">
        <f>180*210*350/1000000</f>
        <v>13.23</v>
      </c>
      <c r="J13" s="8" t="s">
        <v>26</v>
      </c>
      <c r="K13" s="8">
        <v>13</v>
      </c>
      <c r="L13" s="27">
        <v>0.135854</v>
      </c>
      <c r="M13" s="13">
        <f t="shared" si="0"/>
        <v>9.36</v>
      </c>
      <c r="N13" s="23">
        <f t="shared" si="1"/>
        <v>1.27159344</v>
      </c>
    </row>
    <row r="14" spans="2:14" ht="17" hidden="1" thickBot="1" x14ac:dyDescent="0.25">
      <c r="B14" s="19" t="s">
        <v>39</v>
      </c>
      <c r="C14" s="20" t="s">
        <v>10</v>
      </c>
      <c r="D14" s="20" t="s">
        <v>30</v>
      </c>
      <c r="E14" s="29">
        <v>120</v>
      </c>
      <c r="F14" s="20">
        <v>900</v>
      </c>
      <c r="G14" s="20" t="s">
        <v>26</v>
      </c>
      <c r="H14" s="20" t="s">
        <v>31</v>
      </c>
      <c r="I14" s="24">
        <f>180*210*405/1000000</f>
        <v>15.308999999999999</v>
      </c>
      <c r="J14" s="20" t="s">
        <v>26</v>
      </c>
      <c r="K14" s="20">
        <v>15</v>
      </c>
      <c r="L14" s="30">
        <v>0.135854</v>
      </c>
      <c r="M14" s="25">
        <f t="shared" si="0"/>
        <v>10.8</v>
      </c>
      <c r="N14" s="31">
        <f t="shared" si="1"/>
        <v>1.4672232000000001</v>
      </c>
    </row>
    <row r="15" spans="2:14" ht="17" thickBot="1" x14ac:dyDescent="0.25">
      <c r="B15" s="20"/>
      <c r="C15" s="20"/>
      <c r="D15" s="20"/>
      <c r="E15" s="29"/>
      <c r="F15" s="20"/>
      <c r="G15" s="20"/>
      <c r="H15" s="20"/>
      <c r="I15" s="24"/>
      <c r="J15" s="20"/>
      <c r="K15" s="8"/>
      <c r="L15" s="27"/>
      <c r="M15" s="13"/>
      <c r="N15" s="27"/>
    </row>
    <row r="16" spans="2:14" ht="17" thickBot="1" x14ac:dyDescent="0.25">
      <c r="B16" s="41" t="s">
        <v>82</v>
      </c>
      <c r="C16" s="41"/>
      <c r="D16" s="41"/>
      <c r="E16" s="43" t="s">
        <v>83</v>
      </c>
      <c r="F16" s="43"/>
      <c r="G16" s="43"/>
      <c r="H16" s="43"/>
      <c r="I16" s="43"/>
      <c r="J16" s="43"/>
    </row>
    <row r="17" spans="2:14" x14ac:dyDescent="0.2">
      <c r="B17" s="9" t="s">
        <v>53</v>
      </c>
      <c r="C17" s="10"/>
      <c r="D17" s="11" t="s">
        <v>58</v>
      </c>
      <c r="E17" s="9" t="s">
        <v>46</v>
      </c>
      <c r="F17" s="10" t="s">
        <v>47</v>
      </c>
      <c r="G17" s="10" t="s">
        <v>48</v>
      </c>
      <c r="H17" s="10" t="s">
        <v>60</v>
      </c>
      <c r="I17" s="10" t="s">
        <v>64</v>
      </c>
      <c r="J17" s="11" t="s">
        <v>62</v>
      </c>
    </row>
    <row r="18" spans="2:14" x14ac:dyDescent="0.2">
      <c r="B18" s="12" t="s">
        <v>54</v>
      </c>
      <c r="C18" s="13">
        <v>61</v>
      </c>
      <c r="D18" s="14">
        <v>61</v>
      </c>
      <c r="E18" s="12" t="s">
        <v>49</v>
      </c>
      <c r="F18" s="13">
        <v>3</v>
      </c>
      <c r="G18" s="13">
        <v>3</v>
      </c>
      <c r="H18" s="13">
        <v>0</v>
      </c>
      <c r="I18" s="13">
        <f>H18+G18</f>
        <v>3</v>
      </c>
      <c r="J18" s="14">
        <f t="shared" ref="J18:J23" si="2">I18*F18*$L$2</f>
        <v>13.5</v>
      </c>
    </row>
    <row r="19" spans="2:14" x14ac:dyDescent="0.2">
      <c r="B19" s="12" t="s">
        <v>55</v>
      </c>
      <c r="C19" s="13">
        <v>31</v>
      </c>
      <c r="D19" s="14">
        <v>31</v>
      </c>
      <c r="E19" s="12" t="s">
        <v>50</v>
      </c>
      <c r="F19" s="13">
        <v>3</v>
      </c>
      <c r="G19" s="13">
        <v>2</v>
      </c>
      <c r="H19" s="13">
        <v>0</v>
      </c>
      <c r="I19" s="13">
        <f t="shared" ref="I19:I22" si="3">H19+G19</f>
        <v>2</v>
      </c>
      <c r="J19" s="14">
        <f t="shared" si="2"/>
        <v>9</v>
      </c>
    </row>
    <row r="20" spans="2:14" x14ac:dyDescent="0.2">
      <c r="B20" s="12" t="s">
        <v>56</v>
      </c>
      <c r="C20" s="13">
        <v>36</v>
      </c>
      <c r="D20" s="14">
        <v>7</v>
      </c>
      <c r="E20" s="12" t="s">
        <v>51</v>
      </c>
      <c r="F20" s="13">
        <v>5</v>
      </c>
      <c r="G20" s="13">
        <v>1</v>
      </c>
      <c r="H20" s="13">
        <v>0</v>
      </c>
      <c r="I20" s="13">
        <f t="shared" si="3"/>
        <v>1</v>
      </c>
      <c r="J20" s="14">
        <f t="shared" si="2"/>
        <v>7.5</v>
      </c>
    </row>
    <row r="21" spans="2:14" x14ac:dyDescent="0.2">
      <c r="B21" s="15" t="s">
        <v>57</v>
      </c>
      <c r="C21" s="5">
        <f>C20*C19*C18/ 1000</f>
        <v>68.075999999999993</v>
      </c>
      <c r="D21" s="16">
        <f>D20*D19*D18/ 1000</f>
        <v>13.237</v>
      </c>
      <c r="E21" s="12" t="s">
        <v>52</v>
      </c>
      <c r="F21" s="13">
        <v>5</v>
      </c>
      <c r="G21" s="13">
        <v>1</v>
      </c>
      <c r="H21" s="13">
        <v>0</v>
      </c>
      <c r="I21" s="13">
        <f t="shared" si="3"/>
        <v>1</v>
      </c>
      <c r="J21" s="14">
        <f t="shared" si="2"/>
        <v>7.5</v>
      </c>
    </row>
    <row r="22" spans="2:14" ht="17" thickBot="1" x14ac:dyDescent="0.25">
      <c r="B22" s="12"/>
      <c r="C22" s="13"/>
      <c r="D22" s="14"/>
      <c r="E22" s="12" t="s">
        <v>74</v>
      </c>
      <c r="F22" s="13">
        <v>5</v>
      </c>
      <c r="G22" s="13"/>
      <c r="H22" s="13">
        <v>0</v>
      </c>
      <c r="I22" s="13">
        <f t="shared" si="3"/>
        <v>0</v>
      </c>
      <c r="J22" s="14">
        <f t="shared" si="2"/>
        <v>0</v>
      </c>
    </row>
    <row r="23" spans="2:14" ht="17" thickBot="1" x14ac:dyDescent="0.25">
      <c r="B23" s="3" t="s">
        <v>59</v>
      </c>
      <c r="C23" s="4">
        <f>C21-D21</f>
        <v>54.838999999999992</v>
      </c>
      <c r="D23" s="14"/>
      <c r="E23" s="12" t="s">
        <v>73</v>
      </c>
      <c r="F23" s="13">
        <v>5</v>
      </c>
      <c r="G23" s="13"/>
      <c r="H23" s="13">
        <v>0</v>
      </c>
      <c r="I23" s="13">
        <f t="shared" ref="I23" si="4">H23+G23</f>
        <v>0</v>
      </c>
      <c r="J23" s="14">
        <f t="shared" si="2"/>
        <v>0</v>
      </c>
    </row>
    <row r="24" spans="2:14" x14ac:dyDescent="0.2">
      <c r="B24" s="12"/>
      <c r="C24" s="8"/>
      <c r="D24" s="18"/>
      <c r="E24" s="12"/>
      <c r="F24" s="8"/>
      <c r="G24" s="8"/>
      <c r="H24" s="8"/>
      <c r="I24" s="8"/>
      <c r="J24" s="18"/>
    </row>
    <row r="25" spans="2:14" ht="17" thickBot="1" x14ac:dyDescent="0.25">
      <c r="B25" s="19"/>
      <c r="C25" s="20"/>
      <c r="D25" s="21"/>
      <c r="E25" s="19" t="s">
        <v>61</v>
      </c>
      <c r="F25" s="25"/>
      <c r="G25" s="25">
        <f>SUM(G18:G23)</f>
        <v>7</v>
      </c>
      <c r="H25" s="25">
        <f>SUM(H18:H23)</f>
        <v>0</v>
      </c>
      <c r="I25" s="25">
        <f>SUM(I18:I23)</f>
        <v>7</v>
      </c>
      <c r="J25" s="17">
        <f>SUM(J18:J23)</f>
        <v>37.5</v>
      </c>
    </row>
    <row r="26" spans="2:14" x14ac:dyDescent="0.2">
      <c r="E26" s="2"/>
      <c r="F26" s="2"/>
      <c r="G26" s="2"/>
      <c r="H26" s="2"/>
      <c r="I26" s="2"/>
      <c r="J26" s="2">
        <f>C23-J25</f>
        <v>17.338999999999992</v>
      </c>
    </row>
    <row r="27" spans="2:14" ht="17" thickBot="1" x14ac:dyDescent="0.25">
      <c r="B27" s="45" t="s">
        <v>88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</row>
    <row r="28" spans="2:14" ht="17" thickBot="1" x14ac:dyDescent="0.25">
      <c r="B28" s="38" t="s">
        <v>80</v>
      </c>
      <c r="C28" s="39"/>
      <c r="D28" s="39"/>
      <c r="E28" s="44"/>
      <c r="F28" s="38" t="s">
        <v>78</v>
      </c>
      <c r="G28" s="39"/>
      <c r="H28" s="39"/>
      <c r="I28" s="39"/>
      <c r="J28" s="43" t="s">
        <v>85</v>
      </c>
      <c r="K28" s="43"/>
      <c r="L28" s="43"/>
      <c r="M28" s="43"/>
      <c r="N28" s="43"/>
    </row>
    <row r="29" spans="2:14" x14ac:dyDescent="0.2">
      <c r="B29" s="9"/>
      <c r="C29" s="10" t="s">
        <v>71</v>
      </c>
      <c r="D29" s="10" t="s">
        <v>69</v>
      </c>
      <c r="E29" s="11" t="s">
        <v>70</v>
      </c>
      <c r="F29" s="9"/>
      <c r="G29" s="10" t="s">
        <v>71</v>
      </c>
      <c r="H29" s="10" t="s">
        <v>69</v>
      </c>
      <c r="I29" s="10" t="s">
        <v>70</v>
      </c>
      <c r="J29" s="9"/>
      <c r="K29" s="10" t="s">
        <v>71</v>
      </c>
      <c r="L29" s="10" t="s">
        <v>86</v>
      </c>
      <c r="M29" s="10" t="s">
        <v>69</v>
      </c>
      <c r="N29" s="11" t="s">
        <v>70</v>
      </c>
    </row>
    <row r="30" spans="2:14" x14ac:dyDescent="0.2">
      <c r="B30" s="12" t="s">
        <v>79</v>
      </c>
      <c r="C30" s="8">
        <v>1</v>
      </c>
      <c r="D30" s="8">
        <v>220</v>
      </c>
      <c r="E30" s="18">
        <v>1</v>
      </c>
      <c r="F30" s="12" t="s">
        <v>79</v>
      </c>
      <c r="G30" s="8">
        <v>1</v>
      </c>
      <c r="H30" s="8">
        <v>220</v>
      </c>
      <c r="I30" s="8">
        <v>1</v>
      </c>
      <c r="J30" s="12" t="s">
        <v>77</v>
      </c>
      <c r="K30" s="8">
        <v>0</v>
      </c>
      <c r="L30" s="32">
        <v>1</v>
      </c>
      <c r="M30" s="8">
        <v>5</v>
      </c>
      <c r="N30" s="18">
        <v>0</v>
      </c>
    </row>
    <row r="31" spans="2:14" x14ac:dyDescent="0.2">
      <c r="B31" s="12" t="s">
        <v>65</v>
      </c>
      <c r="C31" s="8">
        <v>1</v>
      </c>
      <c r="D31" s="8">
        <v>220</v>
      </c>
      <c r="E31" s="18">
        <v>1</v>
      </c>
      <c r="F31" s="12" t="s">
        <v>65</v>
      </c>
      <c r="G31" s="8">
        <v>1</v>
      </c>
      <c r="H31" s="8">
        <v>220</v>
      </c>
      <c r="I31" s="8">
        <v>1</v>
      </c>
      <c r="J31" s="12" t="s">
        <v>72</v>
      </c>
      <c r="K31" s="8">
        <v>0</v>
      </c>
      <c r="L31" s="32">
        <v>0</v>
      </c>
      <c r="M31" s="8">
        <v>5</v>
      </c>
      <c r="N31" s="18">
        <v>0</v>
      </c>
    </row>
    <row r="32" spans="2:14" x14ac:dyDescent="0.2">
      <c r="B32" s="12" t="s">
        <v>68</v>
      </c>
      <c r="C32" s="8">
        <v>0</v>
      </c>
      <c r="D32" s="8">
        <v>220</v>
      </c>
      <c r="E32" s="18">
        <v>1</v>
      </c>
      <c r="F32" s="12" t="s">
        <v>68</v>
      </c>
      <c r="G32" s="8">
        <v>0</v>
      </c>
      <c r="H32" s="8">
        <v>220</v>
      </c>
      <c r="I32" s="8">
        <v>0</v>
      </c>
      <c r="J32" s="12" t="s">
        <v>65</v>
      </c>
      <c r="K32" s="8">
        <v>1</v>
      </c>
      <c r="L32" s="32">
        <v>0</v>
      </c>
      <c r="M32" s="8">
        <v>12</v>
      </c>
      <c r="N32" s="18">
        <v>0</v>
      </c>
    </row>
    <row r="33" spans="2:14" x14ac:dyDescent="0.2">
      <c r="B33" s="12" t="s">
        <v>1</v>
      </c>
      <c r="C33" s="8">
        <v>1</v>
      </c>
      <c r="D33" s="8">
        <v>220</v>
      </c>
      <c r="E33" s="18">
        <v>1</v>
      </c>
      <c r="F33" s="12" t="s">
        <v>1</v>
      </c>
      <c r="G33" s="8">
        <v>1</v>
      </c>
      <c r="H33" s="8">
        <v>220</v>
      </c>
      <c r="I33" s="8">
        <v>1</v>
      </c>
      <c r="J33" s="12" t="s">
        <v>67</v>
      </c>
      <c r="K33" s="8">
        <v>1</v>
      </c>
      <c r="L33" s="32">
        <v>0</v>
      </c>
      <c r="M33" s="8">
        <v>12</v>
      </c>
      <c r="N33" s="18">
        <v>0</v>
      </c>
    </row>
    <row r="34" spans="2:14" x14ac:dyDescent="0.2">
      <c r="B34" s="12" t="s">
        <v>66</v>
      </c>
      <c r="C34" s="8">
        <v>1</v>
      </c>
      <c r="D34" s="8">
        <v>220</v>
      </c>
      <c r="E34" s="18">
        <v>1</v>
      </c>
      <c r="F34" s="12" t="s">
        <v>66</v>
      </c>
      <c r="G34" s="8">
        <v>1</v>
      </c>
      <c r="H34" s="8">
        <v>220</v>
      </c>
      <c r="I34" s="8">
        <v>1</v>
      </c>
      <c r="J34" s="12" t="s">
        <v>68</v>
      </c>
      <c r="K34" s="8">
        <v>0</v>
      </c>
      <c r="L34" s="32">
        <v>0</v>
      </c>
      <c r="M34" s="8">
        <v>12</v>
      </c>
      <c r="N34" s="18">
        <v>0</v>
      </c>
    </row>
    <row r="35" spans="2:14" x14ac:dyDescent="0.2">
      <c r="B35" s="12"/>
      <c r="C35" s="8"/>
      <c r="D35" s="8"/>
      <c r="E35" s="18"/>
      <c r="F35" s="12" t="s">
        <v>77</v>
      </c>
      <c r="G35" s="32">
        <v>0</v>
      </c>
      <c r="H35" s="32">
        <v>5</v>
      </c>
      <c r="I35" s="8">
        <v>0</v>
      </c>
      <c r="J35" s="12" t="s">
        <v>76</v>
      </c>
      <c r="K35" s="8">
        <v>0</v>
      </c>
      <c r="L35" s="32">
        <v>1</v>
      </c>
      <c r="M35" s="8">
        <v>12</v>
      </c>
      <c r="N35" s="18">
        <v>0</v>
      </c>
    </row>
    <row r="36" spans="2:14" x14ac:dyDescent="0.2">
      <c r="B36" s="12"/>
      <c r="C36" s="8"/>
      <c r="D36" s="8"/>
      <c r="E36" s="18"/>
      <c r="F36" s="12"/>
      <c r="G36" s="8"/>
      <c r="H36" s="8"/>
      <c r="I36" s="8"/>
      <c r="J36" s="12" t="s">
        <v>76</v>
      </c>
      <c r="K36" s="8">
        <v>0</v>
      </c>
      <c r="L36" s="32">
        <v>1</v>
      </c>
      <c r="M36" s="8">
        <v>12</v>
      </c>
      <c r="N36" s="18">
        <v>0</v>
      </c>
    </row>
    <row r="37" spans="2:14" x14ac:dyDescent="0.2">
      <c r="B37" s="12"/>
      <c r="C37" s="8"/>
      <c r="D37" s="8"/>
      <c r="E37" s="18"/>
      <c r="F37" s="12"/>
      <c r="G37" s="8"/>
      <c r="H37" s="8"/>
      <c r="I37" s="8"/>
      <c r="J37" s="12" t="s">
        <v>1</v>
      </c>
      <c r="K37" s="8">
        <v>1</v>
      </c>
      <c r="L37" s="32">
        <v>0</v>
      </c>
      <c r="M37" s="8">
        <v>220</v>
      </c>
      <c r="N37" s="18">
        <v>1</v>
      </c>
    </row>
    <row r="38" spans="2:14" x14ac:dyDescent="0.2">
      <c r="B38" s="12"/>
      <c r="C38" s="8"/>
      <c r="D38" s="8"/>
      <c r="E38" s="18"/>
      <c r="F38" s="12"/>
      <c r="G38" s="8"/>
      <c r="H38" s="8"/>
      <c r="I38" s="8"/>
      <c r="J38" s="12" t="s">
        <v>66</v>
      </c>
      <c r="K38" s="8">
        <v>1</v>
      </c>
      <c r="L38" s="32">
        <v>0</v>
      </c>
      <c r="M38" s="8">
        <v>220</v>
      </c>
      <c r="N38" s="18">
        <v>1</v>
      </c>
    </row>
    <row r="39" spans="2:14" x14ac:dyDescent="0.2">
      <c r="B39" s="12"/>
      <c r="C39" s="8"/>
      <c r="D39" s="8"/>
      <c r="E39" s="18"/>
      <c r="F39" s="12"/>
      <c r="G39" s="8"/>
      <c r="H39" s="8"/>
      <c r="I39" s="8"/>
      <c r="J39" s="12" t="s">
        <v>84</v>
      </c>
      <c r="K39" s="32">
        <v>0</v>
      </c>
      <c r="L39" s="32">
        <v>0</v>
      </c>
      <c r="M39" s="32">
        <v>5</v>
      </c>
      <c r="N39" s="18">
        <v>0</v>
      </c>
    </row>
    <row r="40" spans="2:14" ht="17" thickBot="1" x14ac:dyDescent="0.25">
      <c r="B40" s="34"/>
      <c r="C40" s="35">
        <f>SUM(C30:C34)</f>
        <v>4</v>
      </c>
      <c r="D40" s="36"/>
      <c r="E40" s="37">
        <f>SUM(E30:E38)</f>
        <v>5</v>
      </c>
      <c r="F40" s="34"/>
      <c r="G40" s="35">
        <f>SUM(G30:G35)</f>
        <v>4</v>
      </c>
      <c r="H40" s="36"/>
      <c r="I40" s="35">
        <f>SUM(I30:I38)</f>
        <v>4</v>
      </c>
      <c r="J40" s="34"/>
      <c r="K40" s="35">
        <f>SUM(K30:K39)</f>
        <v>4</v>
      </c>
      <c r="L40" s="35">
        <f>SUM(L30:L39)</f>
        <v>3</v>
      </c>
      <c r="M40" s="36"/>
      <c r="N40" s="37">
        <f>SUM(N30:N39)</f>
        <v>2</v>
      </c>
    </row>
    <row r="41" spans="2:14" x14ac:dyDescent="0.2">
      <c r="B41" s="8"/>
      <c r="C41" s="33"/>
      <c r="D41" s="8"/>
      <c r="E41" s="33"/>
      <c r="F41" s="8"/>
      <c r="G41" s="33"/>
      <c r="H41" s="8"/>
      <c r="I41" s="33"/>
      <c r="J41" s="8"/>
      <c r="K41" s="33"/>
      <c r="L41" s="8"/>
      <c r="M41" s="33"/>
    </row>
    <row r="42" spans="2:14" x14ac:dyDescent="0.2">
      <c r="B42" s="45" t="s">
        <v>89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</row>
    <row r="43" spans="2:14" x14ac:dyDescent="0.2">
      <c r="B43" s="47" t="s">
        <v>90</v>
      </c>
      <c r="C43" s="47"/>
      <c r="D43" s="47"/>
      <c r="E43" s="47"/>
      <c r="F43" s="47" t="s">
        <v>91</v>
      </c>
      <c r="G43" s="47"/>
      <c r="H43" s="47"/>
      <c r="I43" s="47"/>
      <c r="J43" s="47" t="s">
        <v>92</v>
      </c>
      <c r="K43" s="47"/>
      <c r="L43" s="47"/>
      <c r="M43" s="47"/>
      <c r="N43" s="47"/>
    </row>
    <row r="44" spans="2:14" x14ac:dyDescent="0.2">
      <c r="B44" s="46"/>
      <c r="C44" s="46" t="s">
        <v>102</v>
      </c>
      <c r="D44" s="46" t="s">
        <v>103</v>
      </c>
      <c r="E44" s="46"/>
      <c r="F44" s="46"/>
      <c r="G44" s="46" t="s">
        <v>102</v>
      </c>
      <c r="H44" s="46" t="s">
        <v>103</v>
      </c>
      <c r="I44" s="46"/>
      <c r="J44" s="46"/>
      <c r="K44" s="46" t="s">
        <v>102</v>
      </c>
      <c r="L44" s="46" t="s">
        <v>103</v>
      </c>
      <c r="M44" s="46"/>
      <c r="N44" s="46"/>
    </row>
    <row r="45" spans="2:14" x14ac:dyDescent="0.2">
      <c r="B45" t="s">
        <v>93</v>
      </c>
      <c r="C45">
        <v>1</v>
      </c>
      <c r="F45" t="s">
        <v>93</v>
      </c>
      <c r="G45">
        <v>1</v>
      </c>
      <c r="I45"/>
      <c r="J45" t="s">
        <v>77</v>
      </c>
      <c r="K45">
        <v>4</v>
      </c>
    </row>
    <row r="46" spans="2:14" x14ac:dyDescent="0.2">
      <c r="B46" t="s">
        <v>94</v>
      </c>
      <c r="C46">
        <v>1</v>
      </c>
      <c r="F46" t="s">
        <v>94</v>
      </c>
      <c r="G46">
        <v>1</v>
      </c>
      <c r="I46"/>
      <c r="J46" t="s">
        <v>94</v>
      </c>
      <c r="K46">
        <v>1</v>
      </c>
    </row>
    <row r="47" spans="2:14" x14ac:dyDescent="0.2">
      <c r="B47" t="s">
        <v>95</v>
      </c>
      <c r="C47">
        <v>1</v>
      </c>
      <c r="F47" t="s">
        <v>95</v>
      </c>
      <c r="G47">
        <v>1</v>
      </c>
      <c r="I47"/>
      <c r="J47" t="s">
        <v>104</v>
      </c>
      <c r="K47">
        <v>1</v>
      </c>
    </row>
    <row r="48" spans="2:14" x14ac:dyDescent="0.2">
      <c r="B48" t="s">
        <v>96</v>
      </c>
      <c r="C48">
        <v>1</v>
      </c>
      <c r="F48" t="s">
        <v>77</v>
      </c>
      <c r="G48">
        <v>4</v>
      </c>
      <c r="I48"/>
      <c r="J48" t="s">
        <v>105</v>
      </c>
      <c r="K48">
        <v>1</v>
      </c>
    </row>
    <row r="49" spans="2:11" x14ac:dyDescent="0.2">
      <c r="B49" t="s">
        <v>97</v>
      </c>
      <c r="C49">
        <v>1</v>
      </c>
      <c r="F49" t="s">
        <v>97</v>
      </c>
      <c r="G49">
        <v>1</v>
      </c>
      <c r="I49"/>
      <c r="J49" t="s">
        <v>106</v>
      </c>
      <c r="K49">
        <v>1</v>
      </c>
    </row>
    <row r="50" spans="2:11" x14ac:dyDescent="0.2">
      <c r="B50" t="s">
        <v>98</v>
      </c>
      <c r="C50">
        <v>1</v>
      </c>
      <c r="F50" t="s">
        <v>107</v>
      </c>
      <c r="G50">
        <v>1</v>
      </c>
      <c r="I50"/>
      <c r="J50" t="s">
        <v>95</v>
      </c>
      <c r="K50">
        <v>1</v>
      </c>
    </row>
    <row r="51" spans="2:11" x14ac:dyDescent="0.2">
      <c r="B51" t="s">
        <v>99</v>
      </c>
      <c r="C51">
        <v>1</v>
      </c>
      <c r="F51" t="s">
        <v>108</v>
      </c>
      <c r="G51">
        <v>1</v>
      </c>
      <c r="I51"/>
      <c r="J51" t="s">
        <v>97</v>
      </c>
      <c r="K51">
        <v>1</v>
      </c>
    </row>
    <row r="52" spans="2:11" x14ac:dyDescent="0.2">
      <c r="B52" t="s">
        <v>100</v>
      </c>
      <c r="C52">
        <v>1</v>
      </c>
      <c r="F52" t="s">
        <v>109</v>
      </c>
      <c r="G52">
        <v>1</v>
      </c>
      <c r="I52"/>
      <c r="J52" t="s">
        <v>107</v>
      </c>
      <c r="K52">
        <v>1</v>
      </c>
    </row>
    <row r="53" spans="2:11" x14ac:dyDescent="0.2">
      <c r="B53" t="s">
        <v>101</v>
      </c>
      <c r="C53">
        <v>2</v>
      </c>
      <c r="F53" t="s">
        <v>100</v>
      </c>
      <c r="G53">
        <v>1</v>
      </c>
      <c r="I53"/>
      <c r="J53" t="s">
        <v>108</v>
      </c>
      <c r="K53">
        <v>1</v>
      </c>
    </row>
    <row r="54" spans="2:11" x14ac:dyDescent="0.2">
      <c r="F54" t="s">
        <v>101</v>
      </c>
      <c r="G54">
        <v>2</v>
      </c>
      <c r="I54"/>
      <c r="J54" t="s">
        <v>109</v>
      </c>
      <c r="K54">
        <v>1</v>
      </c>
    </row>
    <row r="55" spans="2:11" x14ac:dyDescent="0.2">
      <c r="I55"/>
      <c r="J55" t="s">
        <v>110</v>
      </c>
      <c r="K55">
        <v>1</v>
      </c>
    </row>
    <row r="56" spans="2:11" x14ac:dyDescent="0.2">
      <c r="C56">
        <f>SUM(C45:C53)</f>
        <v>10</v>
      </c>
      <c r="G56">
        <f>SUM(G45:G53)</f>
        <v>12</v>
      </c>
      <c r="J56" t="s">
        <v>84</v>
      </c>
      <c r="K56">
        <v>7</v>
      </c>
    </row>
    <row r="58" spans="2:11" x14ac:dyDescent="0.2">
      <c r="K58">
        <f>SUM(K45:K57)</f>
        <v>21</v>
      </c>
    </row>
  </sheetData>
  <autoFilter ref="J29:M38">
    <sortState ref="B32:M40">
      <sortCondition ref="C32:C41"/>
    </sortState>
  </autoFilter>
  <mergeCells count="11">
    <mergeCell ref="B42:N42"/>
    <mergeCell ref="B43:E43"/>
    <mergeCell ref="F43:I43"/>
    <mergeCell ref="J43:N43"/>
    <mergeCell ref="F28:I28"/>
    <mergeCell ref="B3:N3"/>
    <mergeCell ref="B16:D16"/>
    <mergeCell ref="E16:J16"/>
    <mergeCell ref="B28:E28"/>
    <mergeCell ref="J28:N28"/>
    <mergeCell ref="B27:N2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"/>
  <sheetViews>
    <sheetView workbookViewId="0">
      <selection activeCell="B7" sqref="B7"/>
    </sheetView>
  </sheetViews>
  <sheetFormatPr baseColWidth="10" defaultRowHeight="16" x14ac:dyDescent="0.2"/>
  <cols>
    <col min="2" max="2" width="12.6640625" bestFit="1" customWidth="1"/>
  </cols>
  <sheetData>
    <row r="1" spans="2:2" x14ac:dyDescent="0.2">
      <c r="B1" s="7" t="s">
        <v>63</v>
      </c>
    </row>
    <row r="2" spans="2:2" x14ac:dyDescent="0.2">
      <c r="B2" s="6">
        <v>42530.875</v>
      </c>
    </row>
    <row r="3" spans="2:2" x14ac:dyDescent="0.2">
      <c r="B3" s="6">
        <v>42531.083333333336</v>
      </c>
    </row>
    <row r="4" spans="2:2" x14ac:dyDescent="0.2">
      <c r="B4" s="6">
        <v>42531.25</v>
      </c>
    </row>
    <row r="5" spans="2:2" x14ac:dyDescent="0.2">
      <c r="B5" s="6">
        <v>42531.583333333336</v>
      </c>
    </row>
    <row r="6" spans="2:2" x14ac:dyDescent="0.2">
      <c r="B6" s="6">
        <v>42536.611111111109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Calculos</vt:lpstr>
      <vt:lpstr>Apagones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Virgilio Sanz</cp:lastModifiedBy>
  <dcterms:created xsi:type="dcterms:W3CDTF">2016-04-27T08:23:23Z</dcterms:created>
  <dcterms:modified xsi:type="dcterms:W3CDTF">2016-06-15T12:55:15Z</dcterms:modified>
</cp:coreProperties>
</file>