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vsanz/CloudStation/Dev/aquarium_care_by_arduino/docs/"/>
    </mc:Choice>
  </mc:AlternateContent>
  <xr:revisionPtr revIDLastSave="0" documentId="13_ncr:1_{85B1148D-AB37-274E-8EE9-122C018D5089}" xr6:coauthVersionLast="31" xr6:coauthVersionMax="31" xr10:uidLastSave="{00000000-0000-0000-0000-000000000000}"/>
  <bookViews>
    <workbookView xWindow="80" yWindow="440" windowWidth="24540" windowHeight="17320" tabRatio="500" activeTab="7" xr2:uid="{00000000-000D-0000-FFFF-FFFF00000000}"/>
  </bookViews>
  <sheets>
    <sheet name="Técnico" sheetId="1" r:id="rId1"/>
    <sheet name="Pantalla Led" sheetId="2" r:id="rId2"/>
    <sheet name="mosfets" sheetId="3" r:id="rId3"/>
    <sheet name="Bio" sheetId="4" r:id="rId4"/>
    <sheet name="Screens - 16x2" sheetId="5" r:id="rId5"/>
    <sheet name="Screens - 20x4" sheetId="6" r:id="rId6"/>
    <sheet name="Pines" sheetId="7" r:id="rId7"/>
    <sheet name="Pantalla Led_2" sheetId="8" r:id="rId8"/>
  </sheets>
  <definedNames>
    <definedName name="_xlnm._FilterDatabase" localSheetId="2">mosfets!$B$3:$F$3</definedName>
    <definedName name="_xlnm._FilterDatabase" localSheetId="0">Técnico!$B$4:$N$17</definedName>
    <definedName name="_FilterDatabase_0" localSheetId="2">mosfets!$B$3:$F$3</definedName>
    <definedName name="_FilterDatabase_0" localSheetId="0">Técnico!$B$4:$N$17</definedName>
    <definedName name="_FilterDatabase_1" localSheetId="0">Técnico!$J$22:$N$31</definedName>
    <definedName name="d" localSheetId="0">Técnico!$B$4:$N$17</definedName>
  </definedNames>
  <calcPr calcId="179017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0" i="8" l="1"/>
  <c r="L23" i="8" s="1"/>
  <c r="L24" i="8" s="1"/>
  <c r="I34" i="8"/>
  <c r="I35" i="8" s="1"/>
  <c r="L33" i="8"/>
  <c r="K33" i="8"/>
  <c r="J33" i="8"/>
  <c r="D12" i="8"/>
  <c r="D25" i="8"/>
  <c r="D30" i="8" s="1"/>
  <c r="C18" i="8"/>
  <c r="C20" i="8" s="1"/>
  <c r="C23" i="8" s="1"/>
  <c r="C24" i="8" s="1"/>
  <c r="C19" i="8"/>
  <c r="C9" i="8"/>
  <c r="C10" i="8"/>
  <c r="C12" i="8" s="1"/>
  <c r="C14" i="8" s="1"/>
  <c r="I22" i="8"/>
  <c r="I25" i="8" s="1"/>
  <c r="H5" i="8"/>
  <c r="H6" i="8" s="1"/>
  <c r="H22" i="8"/>
  <c r="D14" i="8"/>
  <c r="D4" i="8"/>
  <c r="C4" i="8"/>
  <c r="F23" i="7"/>
  <c r="F25" i="7"/>
  <c r="F24" i="7"/>
  <c r="F38" i="7"/>
  <c r="F40" i="7" s="1"/>
  <c r="F21" i="7"/>
  <c r="F22" i="7"/>
  <c r="F37" i="7" s="1"/>
  <c r="F26" i="7"/>
  <c r="F36" i="7" s="1"/>
  <c r="F14" i="7"/>
  <c r="C8" i="7"/>
  <c r="G8" i="7"/>
  <c r="F35" i="7" s="1"/>
  <c r="H8" i="7"/>
  <c r="F11" i="7"/>
  <c r="F34" i="7" s="1"/>
  <c r="F12" i="7"/>
  <c r="F16" i="7"/>
  <c r="F17" i="7"/>
  <c r="F15" i="7"/>
  <c r="F31" i="7"/>
  <c r="F13" i="7"/>
  <c r="C27" i="7"/>
  <c r="C18" i="7"/>
  <c r="C7" i="4"/>
  <c r="C9" i="4" s="1"/>
  <c r="D6" i="4"/>
  <c r="D5" i="4"/>
  <c r="D4" i="4"/>
  <c r="D7" i="4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R4" i="4"/>
  <c r="R15" i="4" s="1"/>
  <c r="R5" i="4"/>
  <c r="R6" i="4"/>
  <c r="R7" i="4"/>
  <c r="R8" i="4"/>
  <c r="R9" i="4"/>
  <c r="R10" i="4"/>
  <c r="R11" i="4"/>
  <c r="R12" i="4"/>
  <c r="R13" i="4"/>
  <c r="R14" i="4"/>
  <c r="Q15" i="4"/>
  <c r="H15" i="4"/>
  <c r="G15" i="4"/>
  <c r="M7" i="4"/>
  <c r="N5" i="4"/>
  <c r="N4" i="4"/>
  <c r="N7" i="4" s="1"/>
  <c r="M9" i="4" s="1"/>
  <c r="I34" i="2"/>
  <c r="I35" i="2"/>
  <c r="I36" i="2" s="1"/>
  <c r="K35" i="2"/>
  <c r="L34" i="2"/>
  <c r="K34" i="2"/>
  <c r="J34" i="2"/>
  <c r="L33" i="2"/>
  <c r="K33" i="2"/>
  <c r="J33" i="2"/>
  <c r="D12" i="2"/>
  <c r="D14" i="2" s="1"/>
  <c r="C18" i="2"/>
  <c r="C19" i="2"/>
  <c r="C20" i="2" s="1"/>
  <c r="C23" i="2" s="1"/>
  <c r="C24" i="2" s="1"/>
  <c r="C9" i="2"/>
  <c r="C10" i="2"/>
  <c r="C12" i="2"/>
  <c r="I22" i="2"/>
  <c r="I25" i="2"/>
  <c r="H22" i="2"/>
  <c r="H25" i="2"/>
  <c r="C14" i="2"/>
  <c r="I10" i="2"/>
  <c r="D4" i="2"/>
  <c r="C4" i="2"/>
  <c r="K54" i="1"/>
  <c r="G49" i="1"/>
  <c r="C49" i="1"/>
  <c r="N33" i="1"/>
  <c r="L33" i="1"/>
  <c r="K33" i="1"/>
  <c r="I33" i="1"/>
  <c r="G33" i="1"/>
  <c r="E33" i="1"/>
  <c r="C33" i="1"/>
  <c r="F2" i="1"/>
  <c r="M17" i="1" s="1"/>
  <c r="N17" i="1" s="1"/>
  <c r="I17" i="1"/>
  <c r="M6" i="1"/>
  <c r="N16" i="1" s="1"/>
  <c r="M16" i="1"/>
  <c r="I16" i="1"/>
  <c r="M15" i="1"/>
  <c r="N15" i="1" s="1"/>
  <c r="M8" i="1"/>
  <c r="N14" i="1" s="1"/>
  <c r="M14" i="1"/>
  <c r="I14" i="1"/>
  <c r="M13" i="1"/>
  <c r="N13" i="1" s="1"/>
  <c r="M12" i="1"/>
  <c r="N12" i="1" s="1"/>
  <c r="I12" i="1"/>
  <c r="I11" i="1"/>
  <c r="N10" i="1"/>
  <c r="I10" i="1"/>
  <c r="M9" i="1"/>
  <c r="I9" i="1"/>
  <c r="M5" i="1"/>
  <c r="N8" i="1" s="1"/>
  <c r="I8" i="1"/>
  <c r="I7" i="1"/>
  <c r="N6" i="1"/>
  <c r="I6" i="1"/>
  <c r="N5" i="1"/>
  <c r="I5" i="1"/>
  <c r="H2" i="1"/>
  <c r="L25" i="8" l="1"/>
  <c r="L26" i="8" s="1"/>
  <c r="C25" i="8"/>
  <c r="C28" i="8"/>
  <c r="C29" i="8" s="1"/>
  <c r="J36" i="2"/>
  <c r="L36" i="2"/>
  <c r="K36" i="2"/>
  <c r="J15" i="4"/>
  <c r="H24" i="8"/>
  <c r="H25" i="8" s="1"/>
  <c r="H8" i="8"/>
  <c r="H9" i="8" s="1"/>
  <c r="C25" i="2"/>
  <c r="C28" i="2"/>
  <c r="C29" i="2" s="1"/>
  <c r="J16" i="4"/>
  <c r="F32" i="7"/>
  <c r="J35" i="8"/>
  <c r="I36" i="8"/>
  <c r="L35" i="8"/>
  <c r="K35" i="8"/>
  <c r="M7" i="1"/>
  <c r="N7" i="1" s="1"/>
  <c r="M10" i="1"/>
  <c r="N9" i="1" s="1"/>
  <c r="M11" i="1"/>
  <c r="N11" i="1" s="1"/>
  <c r="D25" i="2"/>
  <c r="D30" i="2" s="1"/>
  <c r="J35" i="2"/>
  <c r="I15" i="4"/>
  <c r="F18" i="7"/>
  <c r="J34" i="8"/>
  <c r="K34" i="8"/>
  <c r="L35" i="2"/>
  <c r="F27" i="7"/>
  <c r="F30" i="7" s="1"/>
  <c r="L34" i="8"/>
  <c r="K36" i="8" l="1"/>
  <c r="J36" i="8"/>
  <c r="I37" i="8"/>
  <c r="L36" i="8"/>
  <c r="C30" i="2"/>
  <c r="C30" i="8"/>
  <c r="L37" i="8" l="1"/>
  <c r="K37" i="8"/>
  <c r="J37" i="8"/>
</calcChain>
</file>

<file path=xl/sharedStrings.xml><?xml version="1.0" encoding="utf-8"?>
<sst xmlns="http://schemas.openxmlformats.org/spreadsheetml/2006/main" count="1438" uniqueCount="352">
  <si>
    <t>€/Kwh</t>
  </si>
  <si>
    <t>Espacio mueble pecera</t>
  </si>
  <si>
    <t>25 ancho 23 fondo 70 alto</t>
  </si>
  <si>
    <t>horas/mes</t>
  </si>
  <si>
    <t>horas/año</t>
  </si>
  <si>
    <t>Litros / cm (sin cola)</t>
  </si>
  <si>
    <t>FILTROS</t>
  </si>
  <si>
    <t>Tipo</t>
  </si>
  <si>
    <t>Marca</t>
  </si>
  <si>
    <t>Filtro</t>
  </si>
  <si>
    <t>Precio</t>
  </si>
  <si>
    <t>L/h</t>
  </si>
  <si>
    <t>Autocebado</t>
  </si>
  <si>
    <t>dimensiones</t>
  </si>
  <si>
    <t>volumen</t>
  </si>
  <si>
    <t>cabe</t>
  </si>
  <si>
    <t>Consumo (W)</t>
  </si>
  <si>
    <t>€/kwh</t>
  </si>
  <si>
    <t>kw/mes</t>
  </si>
  <si>
    <t>€/mes</t>
  </si>
  <si>
    <t>Externo</t>
  </si>
  <si>
    <t>eheim</t>
  </si>
  <si>
    <t>classic 150</t>
  </si>
  <si>
    <t>110x180x290</t>
  </si>
  <si>
    <t>Si</t>
  </si>
  <si>
    <t>fluval</t>
  </si>
  <si>
    <t>106 canister</t>
  </si>
  <si>
    <t>200x150x380</t>
  </si>
  <si>
    <t>Sera</t>
  </si>
  <si>
    <t>Fil Bioactive 130</t>
  </si>
  <si>
    <t>223x223x304</t>
  </si>
  <si>
    <t>http://www.plantasacuaticas.es/filtros/107-sera-fil-bioactive-130-filtro-externo-.html</t>
  </si>
  <si>
    <t>ecco pro 130</t>
  </si>
  <si>
    <t>205x150x298</t>
  </si>
  <si>
    <t>JBL</t>
  </si>
  <si>
    <t>CristalProfi e401 greenline</t>
  </si>
  <si>
    <t>180x210x284</t>
  </si>
  <si>
    <t>CristalProfi e701 greenline</t>
  </si>
  <si>
    <t>180x210x350</t>
  </si>
  <si>
    <t>Mochila</t>
  </si>
  <si>
    <t>hagen</t>
  </si>
  <si>
    <t>Aquaclear 30</t>
  </si>
  <si>
    <t>145x100x150</t>
  </si>
  <si>
    <t>http://www.plantasacuaticas.es/filtros-mochila/281-aquaclear-filtro-mochila-30.html</t>
  </si>
  <si>
    <t>Aquaclear 50</t>
  </si>
  <si>
    <t>175x105x150</t>
  </si>
  <si>
    <t>http://www.plantasacuaticas.es/filtros/282-aquaclear-filtro-mochila-50.html</t>
  </si>
  <si>
    <t>Sunsun</t>
  </si>
  <si>
    <t>HBL 502</t>
  </si>
  <si>
    <t>163x95x285</t>
  </si>
  <si>
    <t>http://www.aquamundi.es/epages/64589757.sf/sec04ef7c2ddc/?ObjectPath=/Shops/64589757/Products/HBL-502</t>
  </si>
  <si>
    <t>Fil Bioactive 130 + UV</t>
  </si>
  <si>
    <t>Seachem</t>
  </si>
  <si>
    <t>Tidal 55</t>
  </si>
  <si>
    <t>si</t>
  </si>
  <si>
    <t>210x110x100</t>
  </si>
  <si>
    <t>http://www.ibercan.net/1693-seachem-tidal-55-filtro-mochila.html</t>
  </si>
  <si>
    <t>experience 150</t>
  </si>
  <si>
    <t>178x178x290</t>
  </si>
  <si>
    <t>CristalProfi e901 greenline</t>
  </si>
  <si>
    <t>180x210x405</t>
  </si>
  <si>
    <t>CONEXIONES ELECTRICAS ARDUINO</t>
  </si>
  <si>
    <t>POWER Ver 1</t>
  </si>
  <si>
    <t>POWER Ver 2</t>
  </si>
  <si>
    <t>POWER Ver3</t>
  </si>
  <si>
    <t>A Rele</t>
  </si>
  <si>
    <t>Voltaje</t>
  </si>
  <si>
    <t>Enchufe</t>
  </si>
  <si>
    <t>Mosfet</t>
  </si>
  <si>
    <t>Bomba</t>
  </si>
  <si>
    <t>Comedero</t>
  </si>
  <si>
    <t>Luces</t>
  </si>
  <si>
    <t>Placa Rele</t>
  </si>
  <si>
    <t>Arduino</t>
  </si>
  <si>
    <t>Ventiladores</t>
  </si>
  <si>
    <t>Calentador</t>
  </si>
  <si>
    <t>Valvula out</t>
  </si>
  <si>
    <t>LCD</t>
  </si>
  <si>
    <t>PINES DE CONTROL</t>
  </si>
  <si>
    <t>Versión 1</t>
  </si>
  <si>
    <t>Versión 2</t>
  </si>
  <si>
    <t>Version 3</t>
  </si>
  <si>
    <t># digital</t>
  </si>
  <si>
    <t># analogico</t>
  </si>
  <si>
    <t>En Placa</t>
  </si>
  <si>
    <t>Rele Bomba</t>
  </si>
  <si>
    <t>Rele Luces</t>
  </si>
  <si>
    <t>Rele Filtro</t>
  </si>
  <si>
    <t>Rele ventilador</t>
  </si>
  <si>
    <t>Rele Calentador</t>
  </si>
  <si>
    <t>Mosfet Valvula Out</t>
  </si>
  <si>
    <t>Boton luces</t>
  </si>
  <si>
    <t>Mosfet Valvula In</t>
  </si>
  <si>
    <t>Boton auto relleno</t>
  </si>
  <si>
    <t>Boton autofill</t>
  </si>
  <si>
    <t>Generic</t>
  </si>
  <si>
    <t>boton filtro</t>
  </si>
  <si>
    <t>Boton filtro</t>
  </si>
  <si>
    <t>160/180</t>
  </si>
  <si>
    <t>azul</t>
  </si>
  <si>
    <t>120 Ohms</t>
  </si>
  <si>
    <t>Boya</t>
  </si>
  <si>
    <t>Boton comedero</t>
  </si>
  <si>
    <t>90/100</t>
  </si>
  <si>
    <t>amarillo</t>
  </si>
  <si>
    <t>Reloj</t>
  </si>
  <si>
    <t>rojo</t>
  </si>
  <si>
    <t>verde</t>
  </si>
  <si>
    <t>Boton LCD</t>
  </si>
  <si>
    <t>variable resistor</t>
  </si>
  <si>
    <t>10K</t>
  </si>
  <si>
    <t>Pull Down</t>
  </si>
  <si>
    <t>Termómetro</t>
  </si>
  <si>
    <t>Enchufes normales</t>
  </si>
  <si>
    <t>Enchufes pequeños</t>
  </si>
  <si>
    <t>(3 mosfet + boya + entrada 5V + Entrada 12V)</t>
  </si>
  <si>
    <t>Largo</t>
  </si>
  <si>
    <t>Ancho</t>
  </si>
  <si>
    <t>Alto</t>
  </si>
  <si>
    <t>Acuario</t>
  </si>
  <si>
    <t>largo</t>
  </si>
  <si>
    <t>ancho</t>
  </si>
  <si>
    <t>alto</t>
  </si>
  <si>
    <t>Pantalla</t>
  </si>
  <si>
    <t>Espacio lados</t>
  </si>
  <si>
    <t>Luz Blanca</t>
  </si>
  <si>
    <t>RGB</t>
  </si>
  <si>
    <t>Dimensiones Pantalla Led:</t>
  </si>
  <si>
    <t>50x15x4</t>
  </si>
  <si>
    <t>Lumenes/m</t>
  </si>
  <si>
    <t>Palos colgar Pantalla:</t>
  </si>
  <si>
    <t>120 y 20</t>
  </si>
  <si>
    <t>Watts/m</t>
  </si>
  <si>
    <t>Deposito Agua:</t>
  </si>
  <si>
    <t>55x25x20</t>
  </si>
  <si>
    <t>Litros</t>
  </si>
  <si>
    <t>Voltage</t>
  </si>
  <si>
    <t>Current (A)</t>
  </si>
  <si>
    <t>Ancho led</t>
  </si>
  <si>
    <t>cm</t>
  </si>
  <si>
    <t>Leds/metro</t>
  </si>
  <si>
    <t>Current / Led</t>
  </si>
  <si>
    <t>White</t>
  </si>
  <si>
    <t>litros teoricos</t>
  </si>
  <si>
    <t>leds/metro</t>
  </si>
  <si>
    <t>Litros cosas</t>
  </si>
  <si>
    <t>W/metro</t>
  </si>
  <si>
    <t>litros acuario real</t>
  </si>
  <si>
    <t>lumens/metro</t>
  </si>
  <si>
    <t>V</t>
  </si>
  <si>
    <t>Lúmenes / li</t>
  </si>
  <si>
    <t>A</t>
  </si>
  <si>
    <t>Lúmenes</t>
  </si>
  <si>
    <t>m leds</t>
  </si>
  <si>
    <t>Metros</t>
  </si>
  <si>
    <t>A total</t>
  </si>
  <si>
    <t>cm leds</t>
  </si>
  <si>
    <t>tiras</t>
  </si>
  <si>
    <t>current/tira (mA)</t>
  </si>
  <si>
    <t>Rise</t>
  </si>
  <si>
    <t>On</t>
  </si>
  <si>
    <t>Fall</t>
  </si>
  <si>
    <t>Hour</t>
  </si>
  <si>
    <t>% Luz Rise</t>
  </si>
  <si>
    <t>% On</t>
  </si>
  <si>
    <t>% Luz Fall</t>
  </si>
  <si>
    <t>Red</t>
  </si>
  <si>
    <t>Green</t>
  </si>
  <si>
    <t>Blue</t>
  </si>
  <si>
    <t>Modelo</t>
  </si>
  <si>
    <t>mA</t>
  </si>
  <si>
    <t>Voltios</t>
  </si>
  <si>
    <t>Ganancia</t>
  </si>
  <si>
    <t>S9018</t>
  </si>
  <si>
    <t>NPN</t>
  </si>
  <si>
    <t>S9014</t>
  </si>
  <si>
    <t>S9015</t>
  </si>
  <si>
    <t>PNP</t>
  </si>
  <si>
    <t>A1015</t>
  </si>
  <si>
    <t>C1815</t>
  </si>
  <si>
    <t>C945</t>
  </si>
  <si>
    <t>A733</t>
  </si>
  <si>
    <t>2N3904</t>
  </si>
  <si>
    <t>2N3906</t>
  </si>
  <si>
    <t>S8050</t>
  </si>
  <si>
    <t>S9012</t>
  </si>
  <si>
    <t>S9013</t>
  </si>
  <si>
    <t>MPSA92</t>
  </si>
  <si>
    <t>2N5401</t>
  </si>
  <si>
    <t>2N5551</t>
  </si>
  <si>
    <t>MPSA42</t>
  </si>
  <si>
    <t>2N222A</t>
  </si>
  <si>
    <t>LITROS / ACUARIO</t>
  </si>
  <si>
    <t>PECES en la PECERA</t>
  </si>
  <si>
    <t>Medida Acuario</t>
  </si>
  <si>
    <t>Sustrato + margen arriba</t>
  </si>
  <si>
    <t>Peces</t>
  </si>
  <si>
    <t>cm/pez</t>
  </si>
  <si>
    <t># peces</t>
  </si>
  <si>
    <t># add</t>
  </si>
  <si>
    <t>Total</t>
  </si>
  <si>
    <t>total litros</t>
  </si>
  <si>
    <t>litros</t>
  </si>
  <si>
    <t>pH</t>
  </si>
  <si>
    <t>Gh</t>
  </si>
  <si>
    <t>Kh</t>
  </si>
  <si>
    <t>T. Min.</t>
  </si>
  <si>
    <t>T.Max</t>
  </si>
  <si>
    <t>Platys</t>
  </si>
  <si>
    <t>Betta</t>
  </si>
  <si>
    <t>Mollys</t>
  </si>
  <si>
    <t>Khulis</t>
  </si>
  <si>
    <t>Tiburón Bala</t>
  </si>
  <si>
    <t>Arlequines</t>
  </si>
  <si>
    <t>Labeo bicolor</t>
  </si>
  <si>
    <t>Corydora arcuatus</t>
  </si>
  <si>
    <t>Zorro Volador</t>
  </si>
  <si>
    <t>Litros Agua</t>
  </si>
  <si>
    <t>Guppy</t>
  </si>
  <si>
    <t>Corydora Arcuatus</t>
  </si>
  <si>
    <t>Ancistrus</t>
  </si>
  <si>
    <t>Gurami Perla</t>
  </si>
  <si>
    <t>Colissa</t>
  </si>
  <si>
    <t>platty</t>
  </si>
  <si>
    <t>TOTAL</t>
  </si>
  <si>
    <t>Plantas</t>
  </si>
  <si>
    <t>Anubia Nana</t>
  </si>
  <si>
    <t>Musgo de Java</t>
  </si>
  <si>
    <t>Peces Asia</t>
  </si>
  <si>
    <t>Helecho de Java</t>
  </si>
  <si>
    <t>Higrofila Polisperma</t>
  </si>
  <si>
    <t>Ambulia</t>
  </si>
  <si>
    <t>E</t>
  </si>
  <si>
    <t>R</t>
  </si>
  <si>
    <t>S</t>
  </si>
  <si>
    <t>I</t>
  </si>
  <si>
    <t>O</t>
  </si>
  <si>
    <t>N</t>
  </si>
  <si>
    <t xml:space="preserve"> </t>
  </si>
  <si>
    <t>M</t>
  </si>
  <si>
    <t>i</t>
  </si>
  <si>
    <t>e</t>
  </si>
  <si>
    <t>,</t>
  </si>
  <si>
    <t>/</t>
  </si>
  <si>
    <t>n</t>
  </si>
  <si>
    <t>:</t>
  </si>
  <si>
    <t>ºC</t>
  </si>
  <si>
    <t>Ph</t>
  </si>
  <si>
    <t>L</t>
  </si>
  <si>
    <t>g</t>
  </si>
  <si>
    <t>u</t>
  </si>
  <si>
    <t>a</t>
  </si>
  <si>
    <t>x</t>
  </si>
  <si>
    <t>t</t>
  </si>
  <si>
    <t>.</t>
  </si>
  <si>
    <t>ºC (icono)</t>
  </si>
  <si>
    <t>F</t>
  </si>
  <si>
    <t>G</t>
  </si>
  <si>
    <t>U</t>
  </si>
  <si>
    <t>r</t>
  </si>
  <si>
    <t>o</t>
  </si>
  <si>
    <t>H</t>
  </si>
  <si>
    <t>m</t>
  </si>
  <si>
    <t>d</t>
  </si>
  <si>
    <t xml:space="preserve">  </t>
  </si>
  <si>
    <t>%</t>
  </si>
  <si>
    <t>Z</t>
  </si>
  <si>
    <t>h</t>
  </si>
  <si>
    <t>P</t>
  </si>
  <si>
    <t>s</t>
  </si>
  <si>
    <t>ó</t>
  </si>
  <si>
    <t>T</t>
  </si>
  <si>
    <t>l</t>
  </si>
  <si>
    <t>c</t>
  </si>
  <si>
    <t>f</t>
  </si>
  <si>
    <t>p</t>
  </si>
  <si>
    <t>De Negro a Rojo</t>
  </si>
  <si>
    <t>D</t>
  </si>
  <si>
    <t>De Rojo a Blanco</t>
  </si>
  <si>
    <t>15 min transición</t>
  </si>
  <si>
    <t>De Blanco a Azul</t>
  </si>
  <si>
    <t>De Azul a Negro</t>
  </si>
  <si>
    <t>y</t>
  </si>
  <si>
    <t>C</t>
  </si>
  <si>
    <t>é</t>
  </si>
  <si>
    <t>q</t>
  </si>
  <si>
    <t>b</t>
  </si>
  <si>
    <t>=</t>
  </si>
  <si>
    <t>W</t>
  </si>
  <si>
    <t>B</t>
  </si>
  <si>
    <t>Luz encendida  a Mano!</t>
  </si>
  <si>
    <t xml:space="preserve">. </t>
  </si>
  <si>
    <t>&gt;</t>
  </si>
  <si>
    <t>í</t>
  </si>
  <si>
    <t>k</t>
  </si>
  <si>
    <t>Buttons LCD</t>
  </si>
  <si>
    <t>Pines</t>
  </si>
  <si>
    <t>Type</t>
  </si>
  <si>
    <t>Buttons</t>
  </si>
  <si>
    <t>Pin</t>
  </si>
  <si>
    <t>Led</t>
  </si>
  <si>
    <t>Up</t>
  </si>
  <si>
    <t>System On/Off</t>
  </si>
  <si>
    <t>Off everything: like unplug</t>
  </si>
  <si>
    <t>Down</t>
  </si>
  <si>
    <t>Lights On/Off</t>
  </si>
  <si>
    <t>White lights on/off</t>
  </si>
  <si>
    <t>Left</t>
  </si>
  <si>
    <t>Filter On/Off</t>
  </si>
  <si>
    <t>Right</t>
  </si>
  <si>
    <t>Water Change</t>
  </si>
  <si>
    <t>Tank: heater, filter off, automation off, tank heater on</t>
  </si>
  <si>
    <t>Enter</t>
  </si>
  <si>
    <t>Total Pines D</t>
  </si>
  <si>
    <t>Sensors</t>
  </si>
  <si>
    <t>#</t>
  </si>
  <si>
    <t>Total Pines</t>
  </si>
  <si>
    <t>Water Temperature</t>
  </si>
  <si>
    <t>External Temperature</t>
  </si>
  <si>
    <t>Ultrasound</t>
  </si>
  <si>
    <t>Buoy</t>
  </si>
  <si>
    <t>PH Sensor</t>
  </si>
  <si>
    <t>Humidity</t>
  </si>
  <si>
    <t>Clock</t>
  </si>
  <si>
    <t>Actuators</t>
  </si>
  <si>
    <t>Volts</t>
  </si>
  <si>
    <t>Heater</t>
  </si>
  <si>
    <t>relay</t>
  </si>
  <si>
    <t>Filter</t>
  </si>
  <si>
    <t>Lights</t>
  </si>
  <si>
    <t>pnp</t>
  </si>
  <si>
    <t>Pump</t>
  </si>
  <si>
    <t>Fans</t>
  </si>
  <si>
    <t>Feeder (stepper)</t>
  </si>
  <si>
    <t>Total Pines A</t>
  </si>
  <si>
    <t>Total Pines PWM</t>
  </si>
  <si>
    <t>Total Relays</t>
  </si>
  <si>
    <t>Total PNP</t>
  </si>
  <si>
    <t>PANTALLA ACTUAL</t>
  </si>
  <si>
    <t>led/tira</t>
  </si>
  <si>
    <t>total leds</t>
  </si>
  <si>
    <t>metros</t>
  </si>
  <si>
    <t>Blanca 10K</t>
  </si>
  <si>
    <t>lumenes</t>
  </si>
  <si>
    <t>Lumenes/litro</t>
  </si>
  <si>
    <t>TEORIA</t>
  </si>
  <si>
    <t>UV</t>
  </si>
  <si>
    <t>Total lumenes</t>
  </si>
  <si>
    <t>Lumenes/bombilla</t>
  </si>
  <si>
    <t>Total Bombillas</t>
  </si>
  <si>
    <t>Lúmenes Litro</t>
  </si>
  <si>
    <t>Redondeando bombillas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</si>
</sst>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* #,##0.00&quot;    &quot;;\-* #,##0.00&quot;    &quot;;* \-#&quot;    &quot;;@\ "/>
    <numFmt numFmtId="165" formatCode="\€#,##0"/>
    <numFmt numFmtId="166" formatCode="* #,##0.00&quot; € &quot;;\-* #,##0.00&quot; € &quot;;* \-#&quot; € &quot;;@\ "/>
    <numFmt numFmtId="167" formatCode="* #,##0&quot;    &quot;;\-* #,##0&quot;    &quot;;* \-#&quot;    &quot;;@\ "/>
    <numFmt numFmtId="168" formatCode="* #,##0&quot; € &quot;;\-* #,##0&quot; € &quot;;* \-#&quot; € &quot;;@\ "/>
    <numFmt numFmtId="169" formatCode="* #,##0.0&quot;    &quot;;\-* #,##0.0&quot;    &quot;;* \-#&quot;    &quot;;@\ "/>
    <numFmt numFmtId="170" formatCode="* #,##0.000&quot;    &quot;;\-* #,##0.000&quot;    &quot;;* \-#&quot;    &quot;;@\ "/>
    <numFmt numFmtId="171" formatCode="hh:mm;@"/>
    <numFmt numFmtId="172" formatCode="h:mm"/>
    <numFmt numFmtId="173" formatCode="0\ %"/>
    <numFmt numFmtId="174" formatCode="0.0"/>
    <numFmt numFmtId="184" formatCode="* #,##0.0&quot;    &quot;;\-* #,##0.0&quot;    &quot;;* \-#.0&quot;    &quot;;@\ "/>
  </numFmts>
  <fonts count="6" x14ac:knownFonts="1">
    <font>
      <sz val="12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7E6E6"/>
        <bgColor rgb="FFFFFFFF"/>
      </patternFill>
    </fill>
    <fill>
      <patternFill patternType="solid">
        <fgColor rgb="FFC00000"/>
        <bgColor rgb="FF800000"/>
      </patternFill>
    </fill>
    <fill>
      <patternFill patternType="solid">
        <fgColor rgb="FF385724"/>
        <bgColor rgb="FF44546A"/>
      </patternFill>
    </fill>
    <fill>
      <patternFill patternType="solid">
        <fgColor rgb="FF203864"/>
        <bgColor rgb="FF44546A"/>
      </patternFill>
    </fill>
    <fill>
      <patternFill patternType="solid">
        <fgColor rgb="FF44546A"/>
        <bgColor rgb="FF385724"/>
      </patternFill>
    </fill>
    <fill>
      <patternFill patternType="solid">
        <fgColor rgb="FF70AD47"/>
        <bgColor rgb="FF339966"/>
      </patternFill>
    </fill>
    <fill>
      <patternFill patternType="solid">
        <fgColor rgb="FF491D74"/>
        <bgColor rgb="FF660066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6">
    <xf numFmtId="0" fontId="0" fillId="0" borderId="0"/>
    <xf numFmtId="164" fontId="5" fillId="0" borderId="0" applyBorder="0" applyProtection="0"/>
    <xf numFmtId="166" fontId="5" fillId="0" borderId="0" applyBorder="0" applyProtection="0"/>
    <xf numFmtId="173" fontId="5" fillId="0" borderId="0" applyBorder="0" applyProtection="0"/>
    <xf numFmtId="0" fontId="4" fillId="0" borderId="0" applyBorder="0" applyProtection="0"/>
    <xf numFmtId="0" fontId="5" fillId="0" borderId="0"/>
  </cellStyleXfs>
  <cellXfs count="168">
    <xf numFmtId="0" fontId="0" fillId="0" borderId="0" xfId="0"/>
    <xf numFmtId="164" fontId="0" fillId="0" borderId="0" xfId="1" applyFont="1" applyBorder="1" applyAlignment="1" applyProtection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3" xfId="1" applyFont="1" applyFill="1" applyBorder="1" applyAlignment="1" applyProtection="1"/>
    <xf numFmtId="0" fontId="1" fillId="2" borderId="4" xfId="0" applyFont="1" applyFill="1" applyBorder="1"/>
    <xf numFmtId="0" fontId="0" fillId="0" borderId="5" xfId="0" applyFont="1" applyBorder="1"/>
    <xf numFmtId="0" fontId="0" fillId="0" borderId="0" xfId="0" applyFont="1" applyBorder="1"/>
    <xf numFmtId="165" fontId="0" fillId="0" borderId="0" xfId="0" applyNumberFormat="1" applyFont="1" applyBorder="1"/>
    <xf numFmtId="166" fontId="0" fillId="0" borderId="0" xfId="2" applyFont="1" applyBorder="1" applyAlignment="1" applyProtection="1"/>
    <xf numFmtId="167" fontId="0" fillId="0" borderId="0" xfId="1" applyNumberFormat="1" applyFont="1" applyBorder="1" applyAlignment="1" applyProtection="1"/>
    <xf numFmtId="166" fontId="0" fillId="0" borderId="6" xfId="2" applyFont="1" applyBorder="1" applyAlignment="1" applyProtection="1"/>
    <xf numFmtId="165" fontId="0" fillId="0" borderId="0" xfId="2" applyNumberFormat="1" applyFont="1" applyBorder="1" applyAlignment="1" applyProtection="1"/>
    <xf numFmtId="0" fontId="0" fillId="3" borderId="5" xfId="0" applyFont="1" applyFill="1" applyBorder="1"/>
    <xf numFmtId="0" fontId="0" fillId="3" borderId="0" xfId="0" applyFont="1" applyFill="1" applyBorder="1"/>
    <xf numFmtId="165" fontId="0" fillId="3" borderId="0" xfId="2" applyNumberFormat="1" applyFont="1" applyFill="1" applyBorder="1" applyAlignment="1" applyProtection="1"/>
    <xf numFmtId="164" fontId="0" fillId="3" borderId="0" xfId="1" applyFont="1" applyFill="1" applyBorder="1" applyAlignment="1" applyProtection="1"/>
    <xf numFmtId="166" fontId="0" fillId="3" borderId="0" xfId="2" applyFont="1" applyFill="1" applyBorder="1" applyAlignment="1" applyProtection="1"/>
    <xf numFmtId="167" fontId="0" fillId="3" borderId="0" xfId="1" applyNumberFormat="1" applyFont="1" applyFill="1" applyBorder="1" applyAlignment="1" applyProtection="1"/>
    <xf numFmtId="166" fontId="0" fillId="3" borderId="6" xfId="2" applyFont="1" applyFill="1" applyBorder="1" applyAlignment="1" applyProtection="1"/>
    <xf numFmtId="0" fontId="2" fillId="0" borderId="0" xfId="0" applyFont="1"/>
    <xf numFmtId="0" fontId="2" fillId="0" borderId="5" xfId="0" applyFont="1" applyBorder="1"/>
    <xf numFmtId="0" fontId="2" fillId="0" borderId="0" xfId="0" applyFont="1" applyBorder="1"/>
    <xf numFmtId="165" fontId="2" fillId="0" borderId="0" xfId="0" applyNumberFormat="1" applyFont="1" applyBorder="1"/>
    <xf numFmtId="164" fontId="2" fillId="0" borderId="0" xfId="1" applyFont="1" applyBorder="1" applyAlignment="1" applyProtection="1"/>
    <xf numFmtId="166" fontId="2" fillId="0" borderId="0" xfId="2" applyFont="1" applyBorder="1" applyAlignment="1" applyProtection="1"/>
    <xf numFmtId="167" fontId="2" fillId="0" borderId="0" xfId="1" applyNumberFormat="1" applyFont="1" applyBorder="1" applyAlignment="1" applyProtection="1"/>
    <xf numFmtId="166" fontId="2" fillId="0" borderId="6" xfId="2" applyFont="1" applyBorder="1" applyAlignment="1" applyProtection="1"/>
    <xf numFmtId="0" fontId="0" fillId="0" borderId="7" xfId="0" applyFont="1" applyBorder="1"/>
    <xf numFmtId="0" fontId="0" fillId="0" borderId="8" xfId="0" applyFont="1" applyBorder="1"/>
    <xf numFmtId="165" fontId="0" fillId="0" borderId="8" xfId="2" applyNumberFormat="1" applyFont="1" applyBorder="1" applyAlignment="1" applyProtection="1"/>
    <xf numFmtId="164" fontId="0" fillId="0" borderId="8" xfId="1" applyFont="1" applyBorder="1" applyAlignment="1" applyProtection="1"/>
    <xf numFmtId="166" fontId="0" fillId="0" borderId="8" xfId="2" applyFont="1" applyBorder="1" applyAlignment="1" applyProtection="1"/>
    <xf numFmtId="167" fontId="0" fillId="0" borderId="8" xfId="1" applyNumberFormat="1" applyFont="1" applyBorder="1" applyAlignment="1" applyProtection="1"/>
    <xf numFmtId="166" fontId="0" fillId="0" borderId="9" xfId="2" applyFont="1" applyBorder="1" applyAlignment="1" applyProtection="1"/>
    <xf numFmtId="168" fontId="0" fillId="0" borderId="8" xfId="2" applyNumberFormat="1" applyFont="1" applyBorder="1" applyAlignment="1" applyProtection="1"/>
    <xf numFmtId="0" fontId="0" fillId="0" borderId="6" xfId="0" applyBorder="1"/>
    <xf numFmtId="0" fontId="0" fillId="0" borderId="0" xfId="0" applyBorder="1"/>
    <xf numFmtId="0" fontId="0" fillId="0" borderId="11" xfId="0" applyBorder="1"/>
    <xf numFmtId="0" fontId="2" fillId="0" borderId="12" xfId="0" applyFont="1" applyBorder="1"/>
    <xf numFmtId="0" fontId="0" fillId="0" borderId="12" xfId="0" applyBorder="1"/>
    <xf numFmtId="0" fontId="2" fillId="0" borderId="13" xfId="0" applyFont="1" applyBorder="1"/>
    <xf numFmtId="0" fontId="1" fillId="2" borderId="0" xfId="0" applyFont="1" applyFill="1"/>
    <xf numFmtId="169" fontId="5" fillId="0" borderId="0" xfId="1" applyNumberFormat="1" applyBorder="1" applyProtection="1"/>
    <xf numFmtId="169" fontId="0" fillId="0" borderId="0" xfId="1" applyNumberFormat="1" applyFont="1" applyBorder="1" applyProtection="1"/>
    <xf numFmtId="0" fontId="2" fillId="0" borderId="0" xfId="0" applyFont="1" applyBorder="1" applyAlignment="1"/>
    <xf numFmtId="0" fontId="0" fillId="0" borderId="0" xfId="0" applyFont="1" applyBorder="1" applyAlignment="1">
      <alignment horizontal="left"/>
    </xf>
    <xf numFmtId="170" fontId="5" fillId="0" borderId="0" xfId="1" applyNumberFormat="1" applyBorder="1" applyProtection="1"/>
    <xf numFmtId="167" fontId="5" fillId="0" borderId="0" xfId="1" applyNumberFormat="1" applyBorder="1" applyProtection="1"/>
    <xf numFmtId="169" fontId="2" fillId="0" borderId="0" xfId="1" applyNumberFormat="1" applyFont="1" applyBorder="1" applyProtection="1"/>
    <xf numFmtId="0" fontId="1" fillId="2" borderId="14" xfId="0" applyFont="1" applyFill="1" applyBorder="1"/>
    <xf numFmtId="0" fontId="0" fillId="0" borderId="15" xfId="0" applyFont="1" applyBorder="1"/>
    <xf numFmtId="171" fontId="0" fillId="0" borderId="0" xfId="0" applyNumberFormat="1"/>
    <xf numFmtId="171" fontId="0" fillId="0" borderId="14" xfId="0" applyNumberFormat="1" applyBorder="1"/>
    <xf numFmtId="172" fontId="2" fillId="0" borderId="16" xfId="0" applyNumberFormat="1" applyFont="1" applyBorder="1"/>
    <xf numFmtId="173" fontId="0" fillId="0" borderId="0" xfId="3" applyFont="1" applyBorder="1" applyAlignment="1" applyProtection="1"/>
    <xf numFmtId="173" fontId="0" fillId="0" borderId="14" xfId="3" applyFont="1" applyBorder="1" applyAlignment="1" applyProtection="1"/>
    <xf numFmtId="0" fontId="3" fillId="4" borderId="16" xfId="0" applyFont="1" applyFill="1" applyBorder="1"/>
    <xf numFmtId="0" fontId="3" fillId="5" borderId="16" xfId="0" applyFont="1" applyFill="1" applyBorder="1"/>
    <xf numFmtId="0" fontId="3" fillId="6" borderId="16" xfId="0" applyFont="1" applyFill="1" applyBorder="1"/>
    <xf numFmtId="171" fontId="0" fillId="0" borderId="17" xfId="0" applyNumberFormat="1" applyBorder="1"/>
    <xf numFmtId="172" fontId="2" fillId="0" borderId="18" xfId="0" applyNumberFormat="1" applyFont="1" applyBorder="1"/>
    <xf numFmtId="173" fontId="0" fillId="0" borderId="17" xfId="3" applyFont="1" applyBorder="1" applyAlignment="1" applyProtection="1"/>
    <xf numFmtId="0" fontId="0" fillId="0" borderId="19" xfId="0" applyBorder="1"/>
    <xf numFmtId="0" fontId="0" fillId="0" borderId="0" xfId="0" applyFont="1"/>
    <xf numFmtId="167" fontId="0" fillId="0" borderId="6" xfId="1" applyNumberFormat="1" applyFont="1" applyBorder="1" applyAlignment="1" applyProtection="1"/>
    <xf numFmtId="169" fontId="0" fillId="0" borderId="0" xfId="1" applyNumberFormat="1" applyFont="1" applyBorder="1" applyAlignment="1" applyProtection="1"/>
    <xf numFmtId="169" fontId="0" fillId="0" borderId="6" xfId="1" applyNumberFormat="1" applyFont="1" applyBorder="1" applyAlignment="1" applyProtection="1"/>
    <xf numFmtId="0" fontId="0" fillId="0" borderId="21" xfId="0" applyFont="1" applyBorder="1"/>
    <xf numFmtId="167" fontId="0" fillId="0" borderId="19" xfId="1" applyNumberFormat="1" applyFont="1" applyBorder="1" applyAlignment="1" applyProtection="1"/>
    <xf numFmtId="167" fontId="0" fillId="0" borderId="22" xfId="1" applyNumberFormat="1" applyFont="1" applyBorder="1" applyAlignment="1" applyProtection="1"/>
    <xf numFmtId="167" fontId="0" fillId="0" borderId="6" xfId="1" applyNumberFormat="1" applyFont="1" applyBorder="1" applyAlignment="1" applyProtection="1">
      <alignment horizontal="right"/>
    </xf>
    <xf numFmtId="169" fontId="0" fillId="0" borderId="6" xfId="1" applyNumberFormat="1" applyFont="1" applyBorder="1" applyAlignment="1" applyProtection="1">
      <alignment horizontal="right"/>
    </xf>
    <xf numFmtId="0" fontId="2" fillId="0" borderId="23" xfId="0" applyFont="1" applyBorder="1"/>
    <xf numFmtId="167" fontId="2" fillId="0" borderId="24" xfId="1" applyNumberFormat="1" applyFont="1" applyBorder="1" applyAlignment="1" applyProtection="1"/>
    <xf numFmtId="0" fontId="0" fillId="0" borderId="5" xfId="0" applyFont="1" applyBorder="1"/>
    <xf numFmtId="169" fontId="0" fillId="0" borderId="0" xfId="0" applyNumberFormat="1"/>
    <xf numFmtId="0" fontId="0" fillId="0" borderId="9" xfId="0" applyBorder="1"/>
    <xf numFmtId="0" fontId="0" fillId="0" borderId="11" xfId="0" applyFont="1" applyBorder="1"/>
    <xf numFmtId="167" fontId="0" fillId="0" borderId="12" xfId="1" applyNumberFormat="1" applyFont="1" applyBorder="1" applyAlignment="1" applyProtection="1"/>
    <xf numFmtId="167" fontId="0" fillId="0" borderId="13" xfId="1" applyNumberFormat="1" applyFont="1" applyBorder="1" applyAlignment="1" applyProtection="1"/>
    <xf numFmtId="0" fontId="0" fillId="0" borderId="0" xfId="0" applyFont="1" applyBorder="1" applyAlignment="1">
      <alignment horizontal="left" vertical="center"/>
    </xf>
    <xf numFmtId="0" fontId="4" fillId="0" borderId="0" xfId="4" applyFont="1" applyBorder="1" applyAlignment="1" applyProtection="1"/>
    <xf numFmtId="0" fontId="5" fillId="0" borderId="0" xfId="5" applyAlignment="1">
      <alignment horizontal="center" vertical="center"/>
    </xf>
    <xf numFmtId="0" fontId="5" fillId="0" borderId="0" xfId="5" applyAlignment="1">
      <alignment horizontal="left" vertical="center"/>
    </xf>
    <xf numFmtId="0" fontId="0" fillId="2" borderId="0" xfId="5" applyFont="1" applyFill="1" applyAlignment="1">
      <alignment horizontal="center" vertical="center"/>
    </xf>
    <xf numFmtId="0" fontId="3" fillId="4" borderId="0" xfId="5" applyFont="1" applyFill="1" applyAlignment="1">
      <alignment horizontal="center" vertical="center"/>
    </xf>
    <xf numFmtId="0" fontId="3" fillId="7" borderId="0" xfId="5" applyFont="1" applyFill="1" applyAlignment="1">
      <alignment horizontal="center" vertical="center"/>
    </xf>
    <xf numFmtId="0" fontId="5" fillId="0" borderId="0" xfId="5" applyBorder="1" applyAlignment="1">
      <alignment horizontal="center" vertical="center"/>
    </xf>
    <xf numFmtId="0" fontId="2" fillId="0" borderId="2" xfId="5" applyFont="1" applyBorder="1" applyAlignment="1">
      <alignment horizontal="center" vertical="center"/>
    </xf>
    <xf numFmtId="0" fontId="2" fillId="0" borderId="3" xfId="5" applyFont="1" applyBorder="1" applyAlignment="1">
      <alignment horizontal="center" vertical="center"/>
    </xf>
    <xf numFmtId="0" fontId="2" fillId="0" borderId="4" xfId="5" applyFont="1" applyBorder="1" applyAlignment="1">
      <alignment horizontal="center" vertical="center"/>
    </xf>
    <xf numFmtId="0" fontId="5" fillId="7" borderId="0" xfId="5" applyFill="1" applyAlignment="1">
      <alignment horizontal="center" vertical="center"/>
    </xf>
    <xf numFmtId="0" fontId="5" fillId="8" borderId="0" xfId="5" applyFill="1" applyAlignment="1">
      <alignment horizontal="center" vertical="center"/>
    </xf>
    <xf numFmtId="0" fontId="5" fillId="0" borderId="7" xfId="5" applyBorder="1" applyAlignment="1">
      <alignment horizontal="center" vertical="center"/>
    </xf>
    <xf numFmtId="0" fontId="5" fillId="0" borderId="8" xfId="5" applyBorder="1" applyAlignment="1">
      <alignment horizontal="center" vertical="center"/>
    </xf>
    <xf numFmtId="0" fontId="0" fillId="0" borderId="8" xfId="5" applyFont="1" applyBorder="1" applyAlignment="1">
      <alignment horizontal="center" vertical="center"/>
    </xf>
    <xf numFmtId="0" fontId="0" fillId="0" borderId="9" xfId="5" applyFont="1" applyBorder="1" applyAlignment="1">
      <alignment horizontal="center" vertical="center"/>
    </xf>
    <xf numFmtId="0" fontId="0" fillId="0" borderId="2" xfId="5" applyFont="1" applyBorder="1" applyAlignment="1">
      <alignment horizontal="center" vertical="center"/>
    </xf>
    <xf numFmtId="0" fontId="0" fillId="0" borderId="3" xfId="5" applyFont="1" applyBorder="1" applyAlignment="1">
      <alignment horizontal="center" vertical="center"/>
    </xf>
    <xf numFmtId="0" fontId="0" fillId="0" borderId="4" xfId="5" applyFont="1" applyBorder="1" applyAlignment="1">
      <alignment horizontal="center" vertical="center"/>
    </xf>
    <xf numFmtId="0" fontId="2" fillId="0" borderId="8" xfId="5" applyFont="1" applyBorder="1" applyAlignment="1">
      <alignment horizontal="center" vertical="center"/>
    </xf>
    <xf numFmtId="0" fontId="2" fillId="0" borderId="9" xfId="5" applyFont="1" applyBorder="1" applyAlignment="1">
      <alignment horizontal="center" vertical="center"/>
    </xf>
    <xf numFmtId="0" fontId="5" fillId="0" borderId="0" xfId="5" applyBorder="1" applyAlignment="1">
      <alignment horizontal="left" vertical="center"/>
    </xf>
    <xf numFmtId="0" fontId="2" fillId="0" borderId="7" xfId="5" applyFont="1" applyBorder="1" applyAlignment="1">
      <alignment horizontal="center" vertical="center"/>
    </xf>
    <xf numFmtId="0" fontId="2" fillId="0" borderId="0" xfId="5" applyFont="1" applyBorder="1" applyAlignment="1">
      <alignment horizontal="center" vertic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0" fillId="0" borderId="8" xfId="0" applyBorder="1"/>
    <xf numFmtId="0" fontId="5" fillId="0" borderId="0" xfId="5"/>
    <xf numFmtId="0" fontId="2" fillId="0" borderId="25" xfId="5" applyFont="1" applyBorder="1"/>
    <xf numFmtId="0" fontId="2" fillId="0" borderId="0" xfId="5" applyFont="1" applyBorder="1"/>
    <xf numFmtId="0" fontId="2" fillId="0" borderId="19" xfId="5" applyFont="1" applyBorder="1"/>
    <xf numFmtId="0" fontId="0" fillId="0" borderId="25" xfId="5" applyFont="1" applyBorder="1"/>
    <xf numFmtId="0" fontId="0" fillId="0" borderId="0" xfId="5" applyFont="1" applyBorder="1"/>
    <xf numFmtId="0" fontId="0" fillId="0" borderId="0" xfId="5" applyFont="1"/>
    <xf numFmtId="0" fontId="2" fillId="0" borderId="23" xfId="5" applyFont="1" applyBorder="1"/>
    <xf numFmtId="0" fontId="2" fillId="0" borderId="20" xfId="5" applyFont="1" applyBorder="1"/>
    <xf numFmtId="0" fontId="2" fillId="0" borderId="24" xfId="5" applyFont="1" applyBorder="1"/>
    <xf numFmtId="0" fontId="0" fillId="0" borderId="26" xfId="0" applyBorder="1"/>
    <xf numFmtId="169" fontId="0" fillId="0" borderId="27" xfId="1" applyNumberFormat="1" applyFont="1" applyBorder="1" applyProtection="1"/>
    <xf numFmtId="169" fontId="0" fillId="0" borderId="28" xfId="1" applyNumberFormat="1" applyFont="1" applyBorder="1" applyProtection="1"/>
    <xf numFmtId="0" fontId="0" fillId="0" borderId="29" xfId="0" applyFont="1" applyBorder="1"/>
    <xf numFmtId="169" fontId="5" fillId="0" borderId="30" xfId="1" applyNumberFormat="1" applyBorder="1" applyProtection="1"/>
    <xf numFmtId="0" fontId="2" fillId="0" borderId="26" xfId="0" applyFont="1" applyBorder="1"/>
    <xf numFmtId="0" fontId="2" fillId="0" borderId="28" xfId="0" applyFont="1" applyBorder="1"/>
    <xf numFmtId="0" fontId="0" fillId="0" borderId="32" xfId="0" applyFont="1" applyBorder="1"/>
    <xf numFmtId="169" fontId="5" fillId="0" borderId="33" xfId="1" applyNumberFormat="1" applyBorder="1" applyProtection="1"/>
    <xf numFmtId="169" fontId="5" fillId="0" borderId="34" xfId="1" applyNumberFormat="1" applyBorder="1" applyProtection="1"/>
    <xf numFmtId="0" fontId="2" fillId="0" borderId="29" xfId="0" applyFont="1" applyBorder="1"/>
    <xf numFmtId="0" fontId="2" fillId="0" borderId="30" xfId="0" applyFont="1" applyBorder="1"/>
    <xf numFmtId="0" fontId="2" fillId="0" borderId="27" xfId="0" applyFont="1" applyBorder="1" applyAlignment="1"/>
    <xf numFmtId="0" fontId="2" fillId="0" borderId="28" xfId="0" applyFont="1" applyBorder="1" applyAlignment="1"/>
    <xf numFmtId="0" fontId="2" fillId="0" borderId="32" xfId="0" applyFont="1" applyBorder="1"/>
    <xf numFmtId="174" fontId="2" fillId="0" borderId="34" xfId="0" applyNumberFormat="1" applyFont="1" applyBorder="1" applyAlignment="1">
      <alignment horizontal="right" indent="1"/>
    </xf>
    <xf numFmtId="170" fontId="5" fillId="0" borderId="33" xfId="1" applyNumberFormat="1" applyBorder="1" applyProtection="1"/>
    <xf numFmtId="170" fontId="5" fillId="0" borderId="34" xfId="1" applyNumberFormat="1" applyBorder="1" applyProtection="1"/>
    <xf numFmtId="0" fontId="1" fillId="2" borderId="36" xfId="0" applyFont="1" applyFill="1" applyBorder="1"/>
    <xf numFmtId="169" fontId="1" fillId="2" borderId="37" xfId="1" applyNumberFormat="1" applyFont="1" applyFill="1" applyBorder="1" applyProtection="1"/>
    <xf numFmtId="169" fontId="1" fillId="2" borderId="38" xfId="1" applyNumberFormat="1" applyFont="1" applyFill="1" applyBorder="1" applyProtection="1"/>
    <xf numFmtId="167" fontId="5" fillId="0" borderId="30" xfId="1" applyNumberFormat="1" applyBorder="1" applyProtection="1"/>
    <xf numFmtId="169" fontId="2" fillId="0" borderId="27" xfId="1" applyNumberFormat="1" applyFont="1" applyBorder="1" applyProtection="1"/>
    <xf numFmtId="169" fontId="2" fillId="0" borderId="28" xfId="1" applyNumberFormat="1" applyFont="1" applyBorder="1" applyProtection="1"/>
    <xf numFmtId="169" fontId="2" fillId="0" borderId="30" xfId="1" applyNumberFormat="1" applyFont="1" applyBorder="1" applyProtection="1"/>
    <xf numFmtId="169" fontId="2" fillId="0" borderId="33" xfId="1" applyNumberFormat="1" applyFont="1" applyBorder="1" applyProtection="1"/>
    <xf numFmtId="169" fontId="2" fillId="0" borderId="34" xfId="1" applyNumberFormat="1" applyFont="1" applyBorder="1" applyProtection="1"/>
    <xf numFmtId="171" fontId="0" fillId="0" borderId="30" xfId="0" applyNumberFormat="1" applyBorder="1"/>
    <xf numFmtId="172" fontId="2" fillId="0" borderId="30" xfId="0" applyNumberFormat="1" applyFont="1" applyBorder="1"/>
    <xf numFmtId="173" fontId="0" fillId="0" borderId="30" xfId="3" applyFont="1" applyBorder="1" applyAlignment="1" applyProtection="1"/>
    <xf numFmtId="0" fontId="3" fillId="9" borderId="16" xfId="0" applyFont="1" applyFill="1" applyBorder="1"/>
    <xf numFmtId="171" fontId="0" fillId="0" borderId="33" xfId="0" applyNumberFormat="1" applyBorder="1"/>
    <xf numFmtId="171" fontId="0" fillId="0" borderId="39" xfId="0" applyNumberFormat="1" applyBorder="1"/>
    <xf numFmtId="172" fontId="2" fillId="0" borderId="40" xfId="0" applyNumberFormat="1" applyFont="1" applyBorder="1"/>
    <xf numFmtId="173" fontId="0" fillId="0" borderId="33" xfId="3" applyFont="1" applyBorder="1" applyAlignment="1" applyProtection="1"/>
    <xf numFmtId="173" fontId="0" fillId="0" borderId="39" xfId="3" applyFont="1" applyBorder="1" applyAlignment="1" applyProtection="1"/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1" fillId="2" borderId="2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184" fontId="5" fillId="0" borderId="0" xfId="1" applyNumberFormat="1"/>
  </cellXfs>
  <cellStyles count="6">
    <cellStyle name="Comma" xfId="1" builtinId="3"/>
    <cellStyle name="Currency" xfId="2" builtinId="4"/>
    <cellStyle name="Explanatory Text" xfId="5" builtinId="53" customBuiltin="1"/>
    <cellStyle name="Hyperlink" xfId="4" builtinId="8"/>
    <cellStyle name="Normal" xfId="0" builtinId="0"/>
    <cellStyle name="Percent" xfId="3" builtinId="5"/>
  </cellStyles>
  <dxfs count="0"/>
  <tableStyles count="0" defaultTableStyle="TableStyleMedium9" defaultPivotStyle="PivotStyleMedium7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70AD47"/>
      <rgbColor rgb="FF203864"/>
      <rgbColor rgb="FF339966"/>
      <rgbColor rgb="FF003300"/>
      <rgbColor rgb="FF333300"/>
      <rgbColor rgb="FF993300"/>
      <rgbColor rgb="FF993366"/>
      <rgbColor rgb="FF491D74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62640</xdr:colOff>
      <xdr:row>63</xdr:row>
      <xdr:rowOff>100800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12345840" cy="1290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609480</xdr:colOff>
      <xdr:row>62</xdr:row>
      <xdr:rowOff>100080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0"/>
          <a:ext cx="12892680" cy="1269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zootecniadomestica.com/as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O57"/>
  <sheetViews>
    <sheetView topLeftCell="A3" workbookViewId="0">
      <selection activeCell="J19" sqref="J19"/>
    </sheetView>
  </sheetViews>
  <sheetFormatPr baseColWidth="10" defaultColWidth="8.83203125" defaultRowHeight="16" x14ac:dyDescent="0.2"/>
  <cols>
    <col min="1" max="8" width="8.83203125" customWidth="1"/>
    <col min="9" max="9" width="8.83203125" style="1" customWidth="1"/>
    <col min="10" max="1025" width="8.83203125" customWidth="1"/>
  </cols>
  <sheetData>
    <row r="1" spans="2:15" x14ac:dyDescent="0.2">
      <c r="D1" t="s">
        <v>0</v>
      </c>
      <c r="E1">
        <v>0.14000000000000001</v>
      </c>
    </row>
    <row r="2" spans="2:15" x14ac:dyDescent="0.2">
      <c r="B2" t="s">
        <v>1</v>
      </c>
      <c r="D2" t="s">
        <v>2</v>
      </c>
      <c r="E2" t="s">
        <v>3</v>
      </c>
      <c r="F2">
        <f>30*24</f>
        <v>720</v>
      </c>
      <c r="G2" t="s">
        <v>4</v>
      </c>
      <c r="H2">
        <f>Técnico!F2*12</f>
        <v>8640</v>
      </c>
      <c r="J2" t="s">
        <v>5</v>
      </c>
      <c r="L2">
        <v>1</v>
      </c>
    </row>
    <row r="3" spans="2:15" x14ac:dyDescent="0.2">
      <c r="B3" s="157" t="s">
        <v>6</v>
      </c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</row>
    <row r="4" spans="2:15" x14ac:dyDescent="0.2">
      <c r="B4" s="2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4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5" t="s">
        <v>19</v>
      </c>
    </row>
    <row r="5" spans="2:15" hidden="1" x14ac:dyDescent="0.2">
      <c r="B5" s="6" t="s">
        <v>20</v>
      </c>
      <c r="C5" s="7" t="s">
        <v>21</v>
      </c>
      <c r="D5" s="7" t="s">
        <v>22</v>
      </c>
      <c r="E5" s="8">
        <v>60</v>
      </c>
      <c r="F5" s="7">
        <v>300</v>
      </c>
      <c r="G5" s="7"/>
      <c r="H5" s="7" t="s">
        <v>23</v>
      </c>
      <c r="I5" s="1">
        <f>290*110*180/1000000</f>
        <v>5.742</v>
      </c>
      <c r="J5" s="7" t="s">
        <v>24</v>
      </c>
      <c r="K5" s="7">
        <v>5</v>
      </c>
      <c r="L5" s="9">
        <v>0.135854</v>
      </c>
      <c r="M5" s="10">
        <f>Técnico!K9*Técnico!$F$2/1000</f>
        <v>2.88</v>
      </c>
      <c r="N5" s="11">
        <f>Técnico!M9*Técnico!L9</f>
        <v>1.27159344</v>
      </c>
    </row>
    <row r="6" spans="2:15" hidden="1" x14ac:dyDescent="0.2">
      <c r="B6" s="6" t="s">
        <v>20</v>
      </c>
      <c r="C6" s="7" t="s">
        <v>25</v>
      </c>
      <c r="D6" s="7" t="s">
        <v>26</v>
      </c>
      <c r="E6" s="12">
        <v>60</v>
      </c>
      <c r="F6" s="7">
        <v>550</v>
      </c>
      <c r="G6" s="7"/>
      <c r="H6" s="7" t="s">
        <v>27</v>
      </c>
      <c r="I6" s="1">
        <f>200*150*380/1000000</f>
        <v>11.4</v>
      </c>
      <c r="J6" s="7" t="s">
        <v>24</v>
      </c>
      <c r="K6" s="7">
        <v>10</v>
      </c>
      <c r="L6" s="9">
        <v>0.135854</v>
      </c>
      <c r="M6" s="10">
        <f>Técnico!K14*Técnico!$F$2/1000</f>
        <v>11.52</v>
      </c>
      <c r="N6" s="11">
        <f>Técnico!M14*Técnico!L14</f>
        <v>0.48907440000000002</v>
      </c>
    </row>
    <row r="7" spans="2:15" hidden="1" x14ac:dyDescent="0.2">
      <c r="B7" s="6" t="s">
        <v>20</v>
      </c>
      <c r="C7" s="7" t="s">
        <v>28</v>
      </c>
      <c r="D7" s="7" t="s">
        <v>29</v>
      </c>
      <c r="E7" s="8">
        <v>62.95</v>
      </c>
      <c r="F7" s="7">
        <v>300</v>
      </c>
      <c r="G7" s="7"/>
      <c r="H7" s="7" t="s">
        <v>30</v>
      </c>
      <c r="I7" s="1">
        <f>(223*304*223)/1000000</f>
        <v>15.117616</v>
      </c>
      <c r="J7" s="7" t="s">
        <v>24</v>
      </c>
      <c r="K7" s="7">
        <v>11</v>
      </c>
      <c r="L7" s="9">
        <v>0.135854</v>
      </c>
      <c r="M7" s="10">
        <f>Técnico!K7*Técnico!$F$2/1000</f>
        <v>7.92</v>
      </c>
      <c r="N7" s="11">
        <f>Técnico!M7*Técnico!L7</f>
        <v>1.0759636800000001</v>
      </c>
      <c r="O7" t="s">
        <v>31</v>
      </c>
    </row>
    <row r="8" spans="2:15" hidden="1" x14ac:dyDescent="0.2">
      <c r="B8" s="6" t="s">
        <v>20</v>
      </c>
      <c r="C8" s="7" t="s">
        <v>21</v>
      </c>
      <c r="D8" s="7" t="s">
        <v>32</v>
      </c>
      <c r="E8" s="8">
        <v>80</v>
      </c>
      <c r="F8" s="7">
        <v>500</v>
      </c>
      <c r="G8" s="7"/>
      <c r="H8" s="7" t="s">
        <v>33</v>
      </c>
      <c r="I8" s="1">
        <f>298*205*150/1000000</f>
        <v>9.1635000000000009</v>
      </c>
      <c r="J8" s="7" t="s">
        <v>24</v>
      </c>
      <c r="K8" s="7">
        <v>5</v>
      </c>
      <c r="L8" s="9">
        <v>0.135854</v>
      </c>
      <c r="M8" s="10">
        <f>Técnico!K5*Técnico!$F$2/1000</f>
        <v>3.6</v>
      </c>
      <c r="N8" s="11">
        <f>Técnico!M5*Técnico!L5</f>
        <v>0.39125951999999997</v>
      </c>
    </row>
    <row r="9" spans="2:15" hidden="1" x14ac:dyDescent="0.2">
      <c r="B9" s="13" t="s">
        <v>20</v>
      </c>
      <c r="C9" s="14" t="s">
        <v>34</v>
      </c>
      <c r="D9" s="14" t="s">
        <v>35</v>
      </c>
      <c r="E9" s="15">
        <v>80</v>
      </c>
      <c r="F9" s="14">
        <v>450</v>
      </c>
      <c r="G9" s="14" t="s">
        <v>24</v>
      </c>
      <c r="H9" s="14" t="s">
        <v>36</v>
      </c>
      <c r="I9" s="16">
        <f>180*210*284/1000000</f>
        <v>10.735200000000001</v>
      </c>
      <c r="J9" s="14" t="s">
        <v>24</v>
      </c>
      <c r="K9" s="14">
        <v>4</v>
      </c>
      <c r="L9" s="17">
        <v>0.135854</v>
      </c>
      <c r="M9" s="18">
        <f>Técnico!K10*Técnico!$F$2/1000</f>
        <v>9.36</v>
      </c>
      <c r="N9" s="19">
        <f>Técnico!M10*Técnico!L10</f>
        <v>0.78251903999999994</v>
      </c>
    </row>
    <row r="10" spans="2:15" hidden="1" x14ac:dyDescent="0.2">
      <c r="B10" s="6" t="s">
        <v>20</v>
      </c>
      <c r="C10" s="7" t="s">
        <v>34</v>
      </c>
      <c r="D10" s="7" t="s">
        <v>37</v>
      </c>
      <c r="E10" s="12">
        <v>100</v>
      </c>
      <c r="F10" s="7">
        <v>700</v>
      </c>
      <c r="G10" s="7" t="s">
        <v>24</v>
      </c>
      <c r="H10" s="7" t="s">
        <v>38</v>
      </c>
      <c r="I10" s="1">
        <f>180*210*350/1000000</f>
        <v>13.23</v>
      </c>
      <c r="J10" s="7" t="s">
        <v>24</v>
      </c>
      <c r="K10" s="7">
        <v>13</v>
      </c>
      <c r="L10" s="9">
        <v>0.135854</v>
      </c>
      <c r="M10" s="10">
        <f>Técnico!K16*Técnico!$F$2/1000</f>
        <v>5.76</v>
      </c>
      <c r="N10" s="11">
        <f>Técnico!M16*Técnico!L16</f>
        <v>0.97814880000000004</v>
      </c>
    </row>
    <row r="11" spans="2:15" x14ac:dyDescent="0.2">
      <c r="B11" s="6" t="s">
        <v>39</v>
      </c>
      <c r="C11" s="7" t="s">
        <v>40</v>
      </c>
      <c r="D11" s="7" t="s">
        <v>41</v>
      </c>
      <c r="E11" s="12">
        <v>29.95</v>
      </c>
      <c r="F11" s="7">
        <v>568</v>
      </c>
      <c r="G11" s="7"/>
      <c r="H11" s="7" t="s">
        <v>42</v>
      </c>
      <c r="I11" s="1">
        <f>145*100*150/1000000</f>
        <v>2.1749999999999998</v>
      </c>
      <c r="J11" s="7" t="s">
        <v>24</v>
      </c>
      <c r="K11" s="7">
        <v>6</v>
      </c>
      <c r="L11" s="9">
        <v>0.135854</v>
      </c>
      <c r="M11" s="10">
        <f>Técnico!K11*Técnico!$F$2/1000</f>
        <v>4.32</v>
      </c>
      <c r="N11" s="11">
        <f>Técnico!M11*Técnico!L11</f>
        <v>0.58688928000000007</v>
      </c>
      <c r="O11" t="s">
        <v>43</v>
      </c>
    </row>
    <row r="12" spans="2:15" x14ac:dyDescent="0.2">
      <c r="B12" s="6" t="s">
        <v>39</v>
      </c>
      <c r="C12" s="7" t="s">
        <v>40</v>
      </c>
      <c r="D12" s="7" t="s">
        <v>44</v>
      </c>
      <c r="E12" s="12">
        <v>36.950000000000003</v>
      </c>
      <c r="F12" s="7">
        <v>750</v>
      </c>
      <c r="G12" s="7"/>
      <c r="H12" s="7" t="s">
        <v>45</v>
      </c>
      <c r="I12" s="1">
        <f>175*105*150/1000000</f>
        <v>2.7562500000000001</v>
      </c>
      <c r="J12" s="7" t="s">
        <v>24</v>
      </c>
      <c r="K12" s="7">
        <v>6</v>
      </c>
      <c r="L12" s="9">
        <v>0.135854</v>
      </c>
      <c r="M12" s="10">
        <f>Técnico!K12*Técnico!$F$2/1000</f>
        <v>4.32</v>
      </c>
      <c r="N12" s="11">
        <f>Técnico!M12*Técnico!L12</f>
        <v>0.58688928000000007</v>
      </c>
      <c r="O12" t="s">
        <v>46</v>
      </c>
    </row>
    <row r="13" spans="2:15" x14ac:dyDescent="0.2">
      <c r="B13" s="6" t="s">
        <v>39</v>
      </c>
      <c r="C13" s="7" t="s">
        <v>47</v>
      </c>
      <c r="D13" s="7" t="s">
        <v>48</v>
      </c>
      <c r="E13" s="12">
        <v>20</v>
      </c>
      <c r="F13" s="7">
        <v>500</v>
      </c>
      <c r="G13" s="7"/>
      <c r="H13" s="7" t="s">
        <v>49</v>
      </c>
      <c r="J13" s="7" t="s">
        <v>24</v>
      </c>
      <c r="K13" s="7">
        <v>5</v>
      </c>
      <c r="L13" s="9">
        <v>0.135854</v>
      </c>
      <c r="M13" s="10">
        <f>Técnico!K13*Técnico!$F$2/1000</f>
        <v>3.6</v>
      </c>
      <c r="N13" s="11">
        <f>Técnico!M13*Técnico!L13</f>
        <v>0.48907440000000002</v>
      </c>
      <c r="O13" t="s">
        <v>50</v>
      </c>
    </row>
    <row r="14" spans="2:15" hidden="1" x14ac:dyDescent="0.2">
      <c r="B14" s="6" t="s">
        <v>20</v>
      </c>
      <c r="C14" s="7" t="s">
        <v>28</v>
      </c>
      <c r="D14" s="7" t="s">
        <v>51</v>
      </c>
      <c r="E14" s="8">
        <v>108.48</v>
      </c>
      <c r="F14" s="7">
        <v>300</v>
      </c>
      <c r="G14" s="7"/>
      <c r="H14" s="7" t="s">
        <v>30</v>
      </c>
      <c r="I14" s="1">
        <f>(223*304*223)/1000000</f>
        <v>15.117616</v>
      </c>
      <c r="J14" s="7" t="s">
        <v>24</v>
      </c>
      <c r="K14" s="7">
        <v>16</v>
      </c>
      <c r="L14" s="9">
        <v>0.135854</v>
      </c>
      <c r="M14" s="10">
        <f>Técnico!K8*Técnico!$F$2/1000</f>
        <v>3.6</v>
      </c>
      <c r="N14" s="11">
        <f>Técnico!M8*Técnico!L8</f>
        <v>0.48907440000000002</v>
      </c>
    </row>
    <row r="15" spans="2:15" s="20" customFormat="1" x14ac:dyDescent="0.2">
      <c r="B15" s="21" t="s">
        <v>39</v>
      </c>
      <c r="C15" s="22" t="s">
        <v>52</v>
      </c>
      <c r="D15" s="22" t="s">
        <v>53</v>
      </c>
      <c r="E15" s="23">
        <v>55</v>
      </c>
      <c r="F15" s="22">
        <v>1000</v>
      </c>
      <c r="G15" s="22" t="s">
        <v>54</v>
      </c>
      <c r="H15" s="22" t="s">
        <v>55</v>
      </c>
      <c r="I15" s="24">
        <v>3</v>
      </c>
      <c r="J15" s="22" t="s">
        <v>24</v>
      </c>
      <c r="K15" s="22">
        <v>6</v>
      </c>
      <c r="L15" s="25">
        <v>0.135854</v>
      </c>
      <c r="M15" s="26">
        <f>Técnico!K15*Técnico!$F$2/1000</f>
        <v>4.32</v>
      </c>
      <c r="N15" s="27">
        <f>Técnico!M15*Técnico!L15</f>
        <v>0.58688928000000007</v>
      </c>
      <c r="O15" s="20" t="s">
        <v>56</v>
      </c>
    </row>
    <row r="16" spans="2:15" hidden="1" x14ac:dyDescent="0.2">
      <c r="B16" s="6" t="s">
        <v>20</v>
      </c>
      <c r="C16" s="7" t="s">
        <v>21</v>
      </c>
      <c r="D16" s="7" t="s">
        <v>57</v>
      </c>
      <c r="E16" s="8">
        <v>110</v>
      </c>
      <c r="F16" s="7">
        <v>500</v>
      </c>
      <c r="G16" s="7"/>
      <c r="H16" s="7" t="s">
        <v>58</v>
      </c>
      <c r="I16" s="1">
        <f>178*290*178/1000000</f>
        <v>9.1883599999999994</v>
      </c>
      <c r="J16" s="7" t="s">
        <v>24</v>
      </c>
      <c r="K16" s="7">
        <v>8</v>
      </c>
      <c r="L16" s="9">
        <v>0.135854</v>
      </c>
      <c r="M16" s="10">
        <f>Técnico!K6*Técnico!$F$2/1000</f>
        <v>7.2</v>
      </c>
      <c r="N16" s="11">
        <f>Técnico!M6*Técnico!L6</f>
        <v>1.5650380799999999</v>
      </c>
    </row>
    <row r="17" spans="2:14" hidden="1" x14ac:dyDescent="0.2">
      <c r="B17" s="28" t="s">
        <v>20</v>
      </c>
      <c r="C17" s="29" t="s">
        <v>34</v>
      </c>
      <c r="D17" s="29" t="s">
        <v>59</v>
      </c>
      <c r="E17" s="30">
        <v>120</v>
      </c>
      <c r="F17" s="29">
        <v>900</v>
      </c>
      <c r="G17" s="29" t="s">
        <v>24</v>
      </c>
      <c r="H17" s="29" t="s">
        <v>60</v>
      </c>
      <c r="I17" s="31">
        <f>180*210*405/1000000</f>
        <v>15.308999999999999</v>
      </c>
      <c r="J17" s="29" t="s">
        <v>24</v>
      </c>
      <c r="K17" s="29">
        <v>15</v>
      </c>
      <c r="L17" s="32">
        <v>0.135854</v>
      </c>
      <c r="M17" s="33">
        <f>Técnico!K17*Técnico!$F$2/1000</f>
        <v>10.8</v>
      </c>
      <c r="N17" s="34">
        <f>Técnico!M17*Técnico!L17</f>
        <v>1.4672232000000001</v>
      </c>
    </row>
    <row r="18" spans="2:14" x14ac:dyDescent="0.2">
      <c r="B18" s="29"/>
      <c r="C18" s="29"/>
      <c r="D18" s="29"/>
      <c r="E18" s="35"/>
      <c r="F18" s="29"/>
      <c r="G18" s="29"/>
      <c r="H18" s="29"/>
      <c r="I18" s="31"/>
      <c r="J18" s="29"/>
      <c r="K18" s="7"/>
      <c r="L18" s="9"/>
      <c r="M18" s="10"/>
      <c r="N18" s="9"/>
    </row>
    <row r="20" spans="2:14" x14ac:dyDescent="0.2">
      <c r="B20" s="156" t="s">
        <v>61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</row>
    <row r="21" spans="2:14" x14ac:dyDescent="0.2">
      <c r="B21" s="158" t="s">
        <v>62</v>
      </c>
      <c r="C21" s="158"/>
      <c r="D21" s="158"/>
      <c r="E21" s="158"/>
      <c r="F21" s="159" t="s">
        <v>63</v>
      </c>
      <c r="G21" s="159"/>
      <c r="H21" s="159"/>
      <c r="I21" s="159"/>
      <c r="J21" s="160" t="s">
        <v>64</v>
      </c>
      <c r="K21" s="160"/>
      <c r="L21" s="160"/>
      <c r="M21" s="160"/>
      <c r="N21" s="160"/>
    </row>
    <row r="22" spans="2:14" x14ac:dyDescent="0.2">
      <c r="B22" s="2"/>
      <c r="C22" s="3" t="s">
        <v>65</v>
      </c>
      <c r="D22" s="3" t="s">
        <v>66</v>
      </c>
      <c r="E22" s="5" t="s">
        <v>67</v>
      </c>
      <c r="F22" s="2"/>
      <c r="G22" s="3" t="s">
        <v>65</v>
      </c>
      <c r="H22" s="3" t="s">
        <v>66</v>
      </c>
      <c r="I22" s="3" t="s">
        <v>67</v>
      </c>
      <c r="J22" s="2"/>
      <c r="K22" s="3" t="s">
        <v>65</v>
      </c>
      <c r="L22" s="3" t="s">
        <v>68</v>
      </c>
      <c r="M22" s="3" t="s">
        <v>66</v>
      </c>
      <c r="N22" s="5" t="s">
        <v>67</v>
      </c>
    </row>
    <row r="23" spans="2:14" x14ac:dyDescent="0.2">
      <c r="B23" s="6" t="s">
        <v>69</v>
      </c>
      <c r="C23" s="7">
        <v>1</v>
      </c>
      <c r="D23" s="7">
        <v>220</v>
      </c>
      <c r="E23" s="36">
        <v>1</v>
      </c>
      <c r="F23" s="6" t="s">
        <v>69</v>
      </c>
      <c r="G23" s="7">
        <v>1</v>
      </c>
      <c r="H23" s="7">
        <v>220</v>
      </c>
      <c r="I23" s="7">
        <v>1</v>
      </c>
      <c r="J23" s="6" t="s">
        <v>70</v>
      </c>
      <c r="K23" s="7">
        <v>0</v>
      </c>
      <c r="L23" s="37">
        <v>1</v>
      </c>
      <c r="M23" s="7">
        <v>5</v>
      </c>
      <c r="N23" s="36">
        <v>0</v>
      </c>
    </row>
    <row r="24" spans="2:14" x14ac:dyDescent="0.2">
      <c r="B24" s="6" t="s">
        <v>71</v>
      </c>
      <c r="C24" s="7">
        <v>1</v>
      </c>
      <c r="D24" s="7">
        <v>220</v>
      </c>
      <c r="E24" s="36">
        <v>1</v>
      </c>
      <c r="F24" s="6" t="s">
        <v>71</v>
      </c>
      <c r="G24" s="7">
        <v>1</v>
      </c>
      <c r="H24" s="7">
        <v>220</v>
      </c>
      <c r="I24" s="7">
        <v>1</v>
      </c>
      <c r="J24" s="6" t="s">
        <v>72</v>
      </c>
      <c r="K24" s="7">
        <v>0</v>
      </c>
      <c r="L24" s="37">
        <v>0</v>
      </c>
      <c r="M24" s="7">
        <v>5</v>
      </c>
      <c r="N24" s="36">
        <v>0</v>
      </c>
    </row>
    <row r="25" spans="2:14" x14ac:dyDescent="0.2">
      <c r="B25" s="6" t="s">
        <v>73</v>
      </c>
      <c r="C25" s="7">
        <v>0</v>
      </c>
      <c r="D25" s="7">
        <v>220</v>
      </c>
      <c r="E25" s="36">
        <v>1</v>
      </c>
      <c r="F25" s="6" t="s">
        <v>73</v>
      </c>
      <c r="G25" s="7">
        <v>0</v>
      </c>
      <c r="H25" s="7">
        <v>220</v>
      </c>
      <c r="I25" s="7">
        <v>0</v>
      </c>
      <c r="J25" s="6" t="s">
        <v>71</v>
      </c>
      <c r="K25" s="7">
        <v>1</v>
      </c>
      <c r="L25" s="37">
        <v>0</v>
      </c>
      <c r="M25" s="7">
        <v>12</v>
      </c>
      <c r="N25" s="36">
        <v>0</v>
      </c>
    </row>
    <row r="26" spans="2:14" x14ac:dyDescent="0.2">
      <c r="B26" s="6" t="s">
        <v>9</v>
      </c>
      <c r="C26" s="7">
        <v>1</v>
      </c>
      <c r="D26" s="7">
        <v>220</v>
      </c>
      <c r="E26" s="36">
        <v>1</v>
      </c>
      <c r="F26" s="6" t="s">
        <v>9</v>
      </c>
      <c r="G26" s="7">
        <v>1</v>
      </c>
      <c r="H26" s="7">
        <v>220</v>
      </c>
      <c r="I26" s="7">
        <v>1</v>
      </c>
      <c r="J26" s="6" t="s">
        <v>74</v>
      </c>
      <c r="K26" s="7">
        <v>1</v>
      </c>
      <c r="L26" s="37">
        <v>0</v>
      </c>
      <c r="M26" s="7">
        <v>12</v>
      </c>
      <c r="N26" s="36">
        <v>0</v>
      </c>
    </row>
    <row r="27" spans="2:14" x14ac:dyDescent="0.2">
      <c r="B27" s="6" t="s">
        <v>75</v>
      </c>
      <c r="C27" s="7">
        <v>1</v>
      </c>
      <c r="D27" s="7">
        <v>220</v>
      </c>
      <c r="E27" s="36">
        <v>1</v>
      </c>
      <c r="F27" s="6" t="s">
        <v>75</v>
      </c>
      <c r="G27" s="7">
        <v>1</v>
      </c>
      <c r="H27" s="7">
        <v>220</v>
      </c>
      <c r="I27" s="7">
        <v>1</v>
      </c>
      <c r="J27" s="6" t="s">
        <v>73</v>
      </c>
      <c r="K27" s="7">
        <v>0</v>
      </c>
      <c r="L27" s="37">
        <v>0</v>
      </c>
      <c r="M27" s="7">
        <v>12</v>
      </c>
      <c r="N27" s="36">
        <v>0</v>
      </c>
    </row>
    <row r="28" spans="2:14" x14ac:dyDescent="0.2">
      <c r="B28" s="6"/>
      <c r="C28" s="7"/>
      <c r="D28" s="7"/>
      <c r="E28" s="36"/>
      <c r="F28" s="6" t="s">
        <v>70</v>
      </c>
      <c r="G28" s="37">
        <v>0</v>
      </c>
      <c r="H28" s="37">
        <v>5</v>
      </c>
      <c r="I28" s="7">
        <v>0</v>
      </c>
      <c r="J28" s="6" t="s">
        <v>76</v>
      </c>
      <c r="K28" s="7">
        <v>0</v>
      </c>
      <c r="L28" s="37">
        <v>1</v>
      </c>
      <c r="M28" s="7">
        <v>12</v>
      </c>
      <c r="N28" s="36">
        <v>0</v>
      </c>
    </row>
    <row r="29" spans="2:14" x14ac:dyDescent="0.2">
      <c r="B29" s="6"/>
      <c r="C29" s="7"/>
      <c r="D29" s="7"/>
      <c r="E29" s="36"/>
      <c r="F29" s="6"/>
      <c r="G29" s="7"/>
      <c r="H29" s="7"/>
      <c r="I29" s="7"/>
      <c r="J29" s="6" t="s">
        <v>76</v>
      </c>
      <c r="K29" s="7">
        <v>0</v>
      </c>
      <c r="L29" s="37">
        <v>1</v>
      </c>
      <c r="M29" s="7">
        <v>12</v>
      </c>
      <c r="N29" s="36">
        <v>0</v>
      </c>
    </row>
    <row r="30" spans="2:14" x14ac:dyDescent="0.2">
      <c r="B30" s="6"/>
      <c r="C30" s="7"/>
      <c r="D30" s="7"/>
      <c r="E30" s="36"/>
      <c r="F30" s="6"/>
      <c r="G30" s="7"/>
      <c r="H30" s="7"/>
      <c r="I30" s="7"/>
      <c r="J30" s="6" t="s">
        <v>9</v>
      </c>
      <c r="K30" s="7">
        <v>1</v>
      </c>
      <c r="L30" s="37">
        <v>0</v>
      </c>
      <c r="M30" s="7">
        <v>220</v>
      </c>
      <c r="N30" s="36">
        <v>1</v>
      </c>
    </row>
    <row r="31" spans="2:14" x14ac:dyDescent="0.2">
      <c r="B31" s="6"/>
      <c r="C31" s="7"/>
      <c r="D31" s="7"/>
      <c r="E31" s="36"/>
      <c r="F31" s="6"/>
      <c r="G31" s="7"/>
      <c r="H31" s="7"/>
      <c r="I31" s="7"/>
      <c r="J31" s="6" t="s">
        <v>75</v>
      </c>
      <c r="K31" s="7">
        <v>1</v>
      </c>
      <c r="L31" s="37">
        <v>0</v>
      </c>
      <c r="M31" s="7">
        <v>220</v>
      </c>
      <c r="N31" s="36">
        <v>1</v>
      </c>
    </row>
    <row r="32" spans="2:14" x14ac:dyDescent="0.2">
      <c r="B32" s="6"/>
      <c r="C32" s="7"/>
      <c r="D32" s="7"/>
      <c r="E32" s="36"/>
      <c r="F32" s="6"/>
      <c r="G32" s="7"/>
      <c r="H32" s="7"/>
      <c r="I32" s="7"/>
      <c r="J32" s="6" t="s">
        <v>77</v>
      </c>
      <c r="K32" s="37">
        <v>0</v>
      </c>
      <c r="L32" s="37">
        <v>0</v>
      </c>
      <c r="M32" s="37">
        <v>5</v>
      </c>
      <c r="N32" s="36">
        <v>0</v>
      </c>
    </row>
    <row r="33" spans="2:15" x14ac:dyDescent="0.2">
      <c r="B33" s="38"/>
      <c r="C33" s="39">
        <f>SUM(Técnico!C23:C27)</f>
        <v>4</v>
      </c>
      <c r="D33" s="40"/>
      <c r="E33" s="41">
        <f>SUM(Técnico!E23:E31)</f>
        <v>5</v>
      </c>
      <c r="F33" s="38"/>
      <c r="G33" s="39">
        <f>SUM(Técnico!G23:G28)</f>
        <v>4</v>
      </c>
      <c r="H33" s="40"/>
      <c r="I33" s="39">
        <f>SUM(Técnico!I23:I31)</f>
        <v>4</v>
      </c>
      <c r="J33" s="38"/>
      <c r="K33" s="39">
        <f>SUM(Técnico!K23:K32)</f>
        <v>4</v>
      </c>
      <c r="L33" s="39">
        <f>SUM(Técnico!L23:L32)</f>
        <v>3</v>
      </c>
      <c r="M33" s="40"/>
      <c r="N33" s="41">
        <f>SUM(Técnico!N23:N32)</f>
        <v>2</v>
      </c>
    </row>
    <row r="34" spans="2:15" x14ac:dyDescent="0.2">
      <c r="B34" s="7"/>
      <c r="C34" s="22"/>
      <c r="D34" s="7"/>
      <c r="E34" s="22"/>
      <c r="F34" s="7"/>
      <c r="G34" s="22"/>
      <c r="H34" s="7"/>
      <c r="I34" s="22"/>
      <c r="J34" s="7"/>
      <c r="K34" s="22"/>
      <c r="L34" s="7"/>
      <c r="M34" s="22"/>
    </row>
    <row r="35" spans="2:15" x14ac:dyDescent="0.2">
      <c r="B35" s="156" t="s">
        <v>78</v>
      </c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</row>
    <row r="36" spans="2:15" x14ac:dyDescent="0.2">
      <c r="B36" s="156" t="s">
        <v>79</v>
      </c>
      <c r="C36" s="156"/>
      <c r="D36" s="156"/>
      <c r="E36" s="156"/>
      <c r="F36" s="156" t="s">
        <v>80</v>
      </c>
      <c r="G36" s="156"/>
      <c r="H36" s="156"/>
      <c r="I36" s="156"/>
      <c r="J36" s="156" t="s">
        <v>81</v>
      </c>
      <c r="K36" s="156"/>
      <c r="L36" s="156"/>
      <c r="M36" s="156"/>
      <c r="N36" s="156"/>
    </row>
    <row r="37" spans="2:15" x14ac:dyDescent="0.2">
      <c r="B37" s="42"/>
      <c r="C37" s="42" t="s">
        <v>82</v>
      </c>
      <c r="D37" s="42" t="s">
        <v>83</v>
      </c>
      <c r="E37" s="42"/>
      <c r="F37" s="42"/>
      <c r="G37" s="42" t="s">
        <v>82</v>
      </c>
      <c r="H37" s="42" t="s">
        <v>83</v>
      </c>
      <c r="I37" s="42"/>
      <c r="J37" s="42"/>
      <c r="K37" s="42" t="s">
        <v>82</v>
      </c>
      <c r="L37" s="42" t="s">
        <v>83</v>
      </c>
      <c r="M37" s="42" t="s">
        <v>84</v>
      </c>
      <c r="N37" s="42"/>
    </row>
    <row r="38" spans="2:15" x14ac:dyDescent="0.2">
      <c r="B38" t="s">
        <v>85</v>
      </c>
      <c r="C38">
        <v>1</v>
      </c>
      <c r="F38" t="s">
        <v>85</v>
      </c>
      <c r="G38">
        <v>1</v>
      </c>
      <c r="J38" t="s">
        <v>70</v>
      </c>
      <c r="K38">
        <v>4</v>
      </c>
      <c r="M38" t="s">
        <v>68</v>
      </c>
    </row>
    <row r="39" spans="2:15" x14ac:dyDescent="0.2">
      <c r="B39" t="s">
        <v>86</v>
      </c>
      <c r="C39">
        <v>1</v>
      </c>
      <c r="F39" t="s">
        <v>86</v>
      </c>
      <c r="G39">
        <v>1</v>
      </c>
      <c r="J39" t="s">
        <v>86</v>
      </c>
      <c r="K39">
        <v>1</v>
      </c>
    </row>
    <row r="40" spans="2:15" x14ac:dyDescent="0.2">
      <c r="B40" t="s">
        <v>87</v>
      </c>
      <c r="C40">
        <v>1</v>
      </c>
      <c r="F40" t="s">
        <v>87</v>
      </c>
      <c r="G40">
        <v>1</v>
      </c>
      <c r="J40" t="s">
        <v>88</v>
      </c>
      <c r="K40">
        <v>1</v>
      </c>
    </row>
    <row r="41" spans="2:15" x14ac:dyDescent="0.2">
      <c r="B41" t="s">
        <v>89</v>
      </c>
      <c r="C41">
        <v>1</v>
      </c>
      <c r="F41" t="s">
        <v>70</v>
      </c>
      <c r="G41">
        <v>4</v>
      </c>
      <c r="J41" t="s">
        <v>90</v>
      </c>
      <c r="K41">
        <v>1</v>
      </c>
      <c r="M41" t="s">
        <v>68</v>
      </c>
    </row>
    <row r="42" spans="2:15" x14ac:dyDescent="0.2">
      <c r="B42" t="s">
        <v>91</v>
      </c>
      <c r="C42">
        <v>1</v>
      </c>
      <c r="F42" t="s">
        <v>91</v>
      </c>
      <c r="G42">
        <v>1</v>
      </c>
      <c r="J42" t="s">
        <v>92</v>
      </c>
      <c r="K42">
        <v>1</v>
      </c>
      <c r="M42" t="s">
        <v>68</v>
      </c>
    </row>
    <row r="43" spans="2:15" x14ac:dyDescent="0.2">
      <c r="B43" t="s">
        <v>93</v>
      </c>
      <c r="C43">
        <v>1</v>
      </c>
      <c r="F43" t="s">
        <v>94</v>
      </c>
      <c r="G43">
        <v>1</v>
      </c>
      <c r="J43" t="s">
        <v>87</v>
      </c>
      <c r="K43">
        <v>1</v>
      </c>
      <c r="O43" t="s">
        <v>95</v>
      </c>
    </row>
    <row r="44" spans="2:15" x14ac:dyDescent="0.2">
      <c r="B44" t="s">
        <v>96</v>
      </c>
      <c r="C44">
        <v>1</v>
      </c>
      <c r="F44" t="s">
        <v>97</v>
      </c>
      <c r="G44">
        <v>1</v>
      </c>
      <c r="J44" t="s">
        <v>91</v>
      </c>
      <c r="K44">
        <v>1</v>
      </c>
      <c r="M44" t="s">
        <v>98</v>
      </c>
      <c r="N44" t="s">
        <v>99</v>
      </c>
      <c r="O44" t="s">
        <v>100</v>
      </c>
    </row>
    <row r="45" spans="2:15" x14ac:dyDescent="0.2">
      <c r="B45" t="s">
        <v>101</v>
      </c>
      <c r="C45">
        <v>1</v>
      </c>
      <c r="F45" t="s">
        <v>102</v>
      </c>
      <c r="G45">
        <v>1</v>
      </c>
      <c r="J45" t="s">
        <v>94</v>
      </c>
      <c r="K45">
        <v>1</v>
      </c>
      <c r="M45" t="s">
        <v>103</v>
      </c>
      <c r="N45" t="s">
        <v>104</v>
      </c>
    </row>
    <row r="46" spans="2:15" x14ac:dyDescent="0.2">
      <c r="B46" t="s">
        <v>105</v>
      </c>
      <c r="C46">
        <v>2</v>
      </c>
      <c r="F46" t="s">
        <v>101</v>
      </c>
      <c r="G46">
        <v>1</v>
      </c>
      <c r="J46" t="s">
        <v>97</v>
      </c>
      <c r="K46">
        <v>1</v>
      </c>
      <c r="M46" t="s">
        <v>103</v>
      </c>
      <c r="N46" t="s">
        <v>106</v>
      </c>
    </row>
    <row r="47" spans="2:15" x14ac:dyDescent="0.2">
      <c r="F47" t="s">
        <v>105</v>
      </c>
      <c r="G47">
        <v>2</v>
      </c>
      <c r="J47" t="s">
        <v>102</v>
      </c>
      <c r="K47">
        <v>1</v>
      </c>
      <c r="M47" t="s">
        <v>98</v>
      </c>
      <c r="N47" t="s">
        <v>107</v>
      </c>
    </row>
    <row r="48" spans="2:15" x14ac:dyDescent="0.2">
      <c r="J48" t="s">
        <v>108</v>
      </c>
      <c r="K48">
        <v>1</v>
      </c>
    </row>
    <row r="49" spans="3:14" x14ac:dyDescent="0.2">
      <c r="C49">
        <f>SUM(Técnico!C38:C46)</f>
        <v>10</v>
      </c>
      <c r="G49">
        <f>SUM(Técnico!G38:G46)</f>
        <v>12</v>
      </c>
      <c r="J49" t="s">
        <v>77</v>
      </c>
      <c r="K49">
        <v>6</v>
      </c>
      <c r="M49" t="s">
        <v>109</v>
      </c>
    </row>
    <row r="50" spans="3:14" x14ac:dyDescent="0.2">
      <c r="J50" t="s">
        <v>105</v>
      </c>
      <c r="K50">
        <v>2</v>
      </c>
    </row>
    <row r="51" spans="3:14" x14ac:dyDescent="0.2">
      <c r="J51" t="s">
        <v>101</v>
      </c>
      <c r="K51">
        <v>1</v>
      </c>
      <c r="M51" t="s">
        <v>110</v>
      </c>
      <c r="N51" t="s">
        <v>111</v>
      </c>
    </row>
    <row r="52" spans="3:14" x14ac:dyDescent="0.2">
      <c r="J52" t="s">
        <v>112</v>
      </c>
      <c r="K52">
        <v>2</v>
      </c>
    </row>
    <row r="54" spans="3:14" x14ac:dyDescent="0.2">
      <c r="K54">
        <f>SUM(Técnico!K38:K52)</f>
        <v>25</v>
      </c>
    </row>
    <row r="56" spans="3:14" x14ac:dyDescent="0.2">
      <c r="J56">
        <v>4</v>
      </c>
      <c r="K56" t="s">
        <v>113</v>
      </c>
    </row>
    <row r="57" spans="3:14" x14ac:dyDescent="0.2">
      <c r="J57">
        <v>6</v>
      </c>
      <c r="K57" t="s">
        <v>114</v>
      </c>
      <c r="M57" t="s">
        <v>115</v>
      </c>
    </row>
  </sheetData>
  <autoFilter ref="B4:N17" xr:uid="{00000000-0009-0000-0000-000000000000}">
    <filterColumn colId="0">
      <filters>
        <filter val="Mochila"/>
      </filters>
    </filterColumn>
  </autoFilter>
  <mergeCells count="9">
    <mergeCell ref="B35:N35"/>
    <mergeCell ref="B36:E36"/>
    <mergeCell ref="F36:I36"/>
    <mergeCell ref="J36:N36"/>
    <mergeCell ref="B3:N3"/>
    <mergeCell ref="B20:N20"/>
    <mergeCell ref="B21:E21"/>
    <mergeCell ref="F21:I21"/>
    <mergeCell ref="J21:N2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workbookViewId="0">
      <selection activeCell="K15" sqref="K15"/>
    </sheetView>
  </sheetViews>
  <sheetFormatPr baseColWidth="10" defaultColWidth="8.83203125" defaultRowHeight="16" x14ac:dyDescent="0.2"/>
  <cols>
    <col min="1" max="1" width="8.83203125" customWidth="1"/>
    <col min="2" max="2" width="15.1640625" customWidth="1"/>
    <col min="3" max="3" width="8.1640625" style="43" customWidth="1"/>
    <col min="4" max="5" width="8.83203125" style="43" customWidth="1"/>
    <col min="6" max="6" width="8.83203125" customWidth="1"/>
    <col min="7" max="7" width="17" customWidth="1"/>
    <col min="8" max="8" width="10.33203125" style="43" customWidth="1"/>
    <col min="9" max="9" width="9" style="43" customWidth="1"/>
    <col min="10" max="10" width="8.83203125" style="43" customWidth="1"/>
    <col min="11" max="1025" width="8.83203125" customWidth="1"/>
  </cols>
  <sheetData>
    <row r="1" spans="2:10" x14ac:dyDescent="0.2">
      <c r="C1" s="43" t="s">
        <v>116</v>
      </c>
      <c r="D1" s="43" t="s">
        <v>117</v>
      </c>
      <c r="E1" s="44" t="s">
        <v>118</v>
      </c>
    </row>
    <row r="2" spans="2:10" x14ac:dyDescent="0.2">
      <c r="B2" t="s">
        <v>119</v>
      </c>
      <c r="C2" s="43">
        <v>61</v>
      </c>
      <c r="D2" s="43">
        <v>31</v>
      </c>
      <c r="E2" s="43">
        <v>36</v>
      </c>
      <c r="H2" s="43" t="s">
        <v>120</v>
      </c>
      <c r="I2" s="43" t="s">
        <v>121</v>
      </c>
      <c r="J2" s="43" t="s">
        <v>122</v>
      </c>
    </row>
    <row r="3" spans="2:10" x14ac:dyDescent="0.2">
      <c r="B3" t="s">
        <v>123</v>
      </c>
      <c r="C3" s="43">
        <v>50</v>
      </c>
      <c r="D3" s="43">
        <v>15</v>
      </c>
      <c r="E3" s="43">
        <v>4</v>
      </c>
      <c r="G3" t="s">
        <v>41</v>
      </c>
      <c r="H3" s="43">
        <v>14.5</v>
      </c>
      <c r="I3" s="43">
        <v>10</v>
      </c>
      <c r="J3" s="43">
        <v>15</v>
      </c>
    </row>
    <row r="4" spans="2:10" x14ac:dyDescent="0.2">
      <c r="B4" t="s">
        <v>124</v>
      </c>
      <c r="C4" s="43">
        <f>(C2-C3)/2</f>
        <v>5.5</v>
      </c>
      <c r="D4" s="43">
        <f>(D2-D3)/2</f>
        <v>8</v>
      </c>
    </row>
    <row r="8" spans="2:10" x14ac:dyDescent="0.2">
      <c r="C8" s="45" t="s">
        <v>125</v>
      </c>
      <c r="D8" s="45" t="s">
        <v>126</v>
      </c>
      <c r="F8" s="161" t="s">
        <v>127</v>
      </c>
      <c r="G8" s="161"/>
      <c r="H8" s="43" t="s">
        <v>128</v>
      </c>
    </row>
    <row r="9" spans="2:10" x14ac:dyDescent="0.2">
      <c r="B9" t="s">
        <v>129</v>
      </c>
      <c r="C9" s="43">
        <f>3000/5</f>
        <v>600</v>
      </c>
      <c r="F9" s="161" t="s">
        <v>130</v>
      </c>
      <c r="G9" s="161"/>
      <c r="H9" s="43" t="s">
        <v>131</v>
      </c>
    </row>
    <row r="10" spans="2:10" x14ac:dyDescent="0.2">
      <c r="B10" t="s">
        <v>132</v>
      </c>
      <c r="C10" s="43">
        <f>30/5</f>
        <v>6</v>
      </c>
      <c r="D10" s="43">
        <v>15</v>
      </c>
      <c r="F10" s="161" t="s">
        <v>133</v>
      </c>
      <c r="G10" s="161"/>
      <c r="H10" s="44" t="s">
        <v>134</v>
      </c>
      <c r="I10" s="43">
        <f>55*25*20/1000</f>
        <v>27.5</v>
      </c>
      <c r="J10" s="43" t="s">
        <v>135</v>
      </c>
    </row>
    <row r="11" spans="2:10" x14ac:dyDescent="0.2">
      <c r="B11" t="s">
        <v>136</v>
      </c>
      <c r="C11" s="43">
        <v>12</v>
      </c>
      <c r="D11" s="43">
        <v>12</v>
      </c>
    </row>
    <row r="12" spans="2:10" x14ac:dyDescent="0.2">
      <c r="B12" t="s">
        <v>137</v>
      </c>
      <c r="C12" s="43">
        <f>C10/C11</f>
        <v>0.5</v>
      </c>
      <c r="D12" s="43">
        <f>D10/D11</f>
        <v>1.25</v>
      </c>
      <c r="F12" t="s">
        <v>138</v>
      </c>
      <c r="G12">
        <v>1</v>
      </c>
      <c r="H12" s="44" t="s">
        <v>139</v>
      </c>
    </row>
    <row r="13" spans="2:10" x14ac:dyDescent="0.2">
      <c r="B13" t="s">
        <v>140</v>
      </c>
      <c r="C13" s="43">
        <v>60</v>
      </c>
      <c r="D13" s="43">
        <v>60</v>
      </c>
      <c r="H13" s="44"/>
    </row>
    <row r="14" spans="2:10" x14ac:dyDescent="0.2">
      <c r="B14" t="s">
        <v>141</v>
      </c>
      <c r="C14" s="47">
        <f>C12/C13</f>
        <v>8.3333333333333332E-3</v>
      </c>
      <c r="D14" s="47">
        <f>D12/D13</f>
        <v>2.0833333333333332E-2</v>
      </c>
      <c r="H14" s="44"/>
    </row>
    <row r="15" spans="2:10" x14ac:dyDescent="0.2">
      <c r="C15" s="47"/>
      <c r="H15" s="44"/>
    </row>
    <row r="16" spans="2:10" x14ac:dyDescent="0.2">
      <c r="H16" s="44"/>
    </row>
    <row r="17" spans="1:12" x14ac:dyDescent="0.2">
      <c r="H17" s="43" t="s">
        <v>142</v>
      </c>
      <c r="I17" s="44" t="s">
        <v>126</v>
      </c>
    </row>
    <row r="18" spans="1:12" x14ac:dyDescent="0.2">
      <c r="B18" t="s">
        <v>143</v>
      </c>
      <c r="C18" s="43">
        <f>C2*D2*E2/1000</f>
        <v>68.075999999999993</v>
      </c>
      <c r="G18" t="s">
        <v>144</v>
      </c>
      <c r="H18" s="48">
        <v>60</v>
      </c>
      <c r="I18" s="48">
        <v>60</v>
      </c>
    </row>
    <row r="19" spans="1:12" x14ac:dyDescent="0.2">
      <c r="A19" s="43">
        <v>7</v>
      </c>
      <c r="B19" t="s">
        <v>145</v>
      </c>
      <c r="C19" s="43">
        <f>A19*C2*D2/1000</f>
        <v>13.237</v>
      </c>
      <c r="G19" t="s">
        <v>146</v>
      </c>
      <c r="H19" s="43">
        <v>6</v>
      </c>
      <c r="I19" s="43">
        <v>14.4</v>
      </c>
    </row>
    <row r="20" spans="1:12" x14ac:dyDescent="0.2">
      <c r="B20" t="s">
        <v>147</v>
      </c>
      <c r="C20" s="43">
        <f>C18-C19</f>
        <v>54.838999999999992</v>
      </c>
      <c r="G20" t="s">
        <v>148</v>
      </c>
      <c r="H20" s="48">
        <v>600</v>
      </c>
      <c r="I20" s="48"/>
    </row>
    <row r="21" spans="1:12" x14ac:dyDescent="0.2">
      <c r="G21" t="s">
        <v>149</v>
      </c>
      <c r="H21" s="48">
        <v>12</v>
      </c>
      <c r="I21" s="48">
        <v>12</v>
      </c>
    </row>
    <row r="22" spans="1:12" x14ac:dyDescent="0.2">
      <c r="B22" t="s">
        <v>150</v>
      </c>
      <c r="C22" s="48">
        <v>30</v>
      </c>
      <c r="G22" t="s">
        <v>151</v>
      </c>
      <c r="H22" s="43">
        <f>H19/H21</f>
        <v>0.5</v>
      </c>
      <c r="I22" s="43">
        <f>I19/I21</f>
        <v>1.2</v>
      </c>
    </row>
    <row r="23" spans="1:12" x14ac:dyDescent="0.2">
      <c r="B23" t="s">
        <v>152</v>
      </c>
      <c r="C23" s="48">
        <f>C20*C22</f>
        <v>1645.1699999999998</v>
      </c>
      <c r="H23" s="48"/>
      <c r="I23" s="48"/>
    </row>
    <row r="24" spans="1:12" x14ac:dyDescent="0.2">
      <c r="B24" t="s">
        <v>153</v>
      </c>
      <c r="C24" s="43">
        <f>C23/C9</f>
        <v>2.7419499999999997</v>
      </c>
      <c r="D24" s="43">
        <v>0.5</v>
      </c>
      <c r="G24" s="20" t="s">
        <v>154</v>
      </c>
      <c r="H24" s="49">
        <v>2.5</v>
      </c>
      <c r="I24" s="49">
        <v>0.5</v>
      </c>
    </row>
    <row r="25" spans="1:12" x14ac:dyDescent="0.2">
      <c r="B25" s="20" t="s">
        <v>137</v>
      </c>
      <c r="C25" s="49">
        <f>C24*C12</f>
        <v>1.3709749999999998</v>
      </c>
      <c r="D25" s="49">
        <f>D24*D12</f>
        <v>0.625</v>
      </c>
      <c r="G25" s="20" t="s">
        <v>155</v>
      </c>
      <c r="H25" s="49">
        <f>H24*H22</f>
        <v>1.25</v>
      </c>
      <c r="I25" s="49">
        <f>I24*I22</f>
        <v>0.6</v>
      </c>
    </row>
    <row r="26" spans="1:12" x14ac:dyDescent="0.2">
      <c r="H26" s="48"/>
      <c r="I26" s="48"/>
    </row>
    <row r="27" spans="1:12" x14ac:dyDescent="0.2">
      <c r="H27" s="48"/>
      <c r="I27" s="48"/>
    </row>
    <row r="28" spans="1:12" x14ac:dyDescent="0.2">
      <c r="B28" t="s">
        <v>156</v>
      </c>
      <c r="C28" s="43">
        <f>C24*100</f>
        <v>274.19499999999999</v>
      </c>
    </row>
    <row r="29" spans="1:12" x14ac:dyDescent="0.2">
      <c r="B29" s="20" t="s">
        <v>157</v>
      </c>
      <c r="C29" s="49">
        <f>C28/C3</f>
        <v>5.4839000000000002</v>
      </c>
      <c r="D29" s="43">
        <v>4</v>
      </c>
    </row>
    <row r="30" spans="1:12" x14ac:dyDescent="0.2">
      <c r="B30" t="s">
        <v>158</v>
      </c>
      <c r="C30" s="43">
        <f>1000*C25/C29</f>
        <v>249.99999999999997</v>
      </c>
      <c r="D30" s="43">
        <f>1000*D25/D29</f>
        <v>156.25</v>
      </c>
    </row>
    <row r="32" spans="1:12" x14ac:dyDescent="0.2">
      <c r="C32" s="156" t="s">
        <v>159</v>
      </c>
      <c r="D32" s="156"/>
      <c r="E32" s="156" t="s">
        <v>160</v>
      </c>
      <c r="F32" s="156"/>
      <c r="G32" s="156" t="s">
        <v>161</v>
      </c>
      <c r="H32" s="156"/>
      <c r="I32" s="42" t="s">
        <v>162</v>
      </c>
      <c r="J32" s="42" t="s">
        <v>163</v>
      </c>
      <c r="K32" s="42" t="s">
        <v>164</v>
      </c>
      <c r="L32" s="50" t="s">
        <v>165</v>
      </c>
    </row>
    <row r="33" spans="2:12" x14ac:dyDescent="0.2">
      <c r="B33" s="51" t="s">
        <v>142</v>
      </c>
      <c r="C33" s="52">
        <v>0.29166666666666702</v>
      </c>
      <c r="D33" s="53">
        <v>0.54166666666666696</v>
      </c>
      <c r="E33" s="52">
        <v>0.54166666666666696</v>
      </c>
      <c r="F33" s="53">
        <v>0.66666666666666696</v>
      </c>
      <c r="G33" s="52">
        <v>0.66666666666666696</v>
      </c>
      <c r="H33" s="53">
        <v>0.91666666666666696</v>
      </c>
      <c r="I33" s="54">
        <v>0.375</v>
      </c>
      <c r="J33" s="55">
        <f>IF(OR(I33&gt;D33,I33&lt;C33),0,1-((D33-C33)-(I33-C33))/(D33-C33))</f>
        <v>0.33333333333333204</v>
      </c>
      <c r="K33" s="55">
        <f>IF(AND(I33&gt;E33,I33&lt;F33), 1, 0)</f>
        <v>0</v>
      </c>
      <c r="L33" s="56">
        <f>IF(OR(I33&gt;H33, I33&lt;G33),0,((H33-G33)-(I33-G33))/(H33-G33))</f>
        <v>0</v>
      </c>
    </row>
    <row r="34" spans="2:12" x14ac:dyDescent="0.2">
      <c r="B34" s="57" t="s">
        <v>166</v>
      </c>
      <c r="C34" s="52">
        <v>0.27083333333333298</v>
      </c>
      <c r="D34" s="53">
        <v>0.375</v>
      </c>
      <c r="E34" s="52">
        <v>0.375</v>
      </c>
      <c r="F34" s="53">
        <v>0.625</v>
      </c>
      <c r="G34" s="52">
        <v>0.625</v>
      </c>
      <c r="H34" s="53">
        <v>0.70833333333333304</v>
      </c>
      <c r="I34" s="54">
        <f>I33</f>
        <v>0.375</v>
      </c>
      <c r="J34" s="55">
        <f>IF(OR(I34&gt;D34,I34&lt;C34),0,1-((D34-C34)-(I34-C34))/(D34-C34))</f>
        <v>1</v>
      </c>
      <c r="K34" s="55">
        <f>IF(AND(I34&gt;E34,I34&lt;F34), 1, 0)</f>
        <v>0</v>
      </c>
      <c r="L34" s="56">
        <f>IF(OR(I34&gt;H34, I34&lt;G34),0,((H34-G34)-(I34-G34))/(H34-G34))</f>
        <v>0</v>
      </c>
    </row>
    <row r="35" spans="2:12" x14ac:dyDescent="0.2">
      <c r="B35" s="58" t="s">
        <v>167</v>
      </c>
      <c r="C35" s="52">
        <v>0.54166666666666696</v>
      </c>
      <c r="D35" s="53">
        <v>0.58333333333333304</v>
      </c>
      <c r="E35" s="52">
        <v>0.58333333333333304</v>
      </c>
      <c r="F35" s="53">
        <v>0.625</v>
      </c>
      <c r="G35" s="52">
        <v>0.625</v>
      </c>
      <c r="H35" s="53">
        <v>0.70833333333333304</v>
      </c>
      <c r="I35" s="54">
        <f>I34</f>
        <v>0.375</v>
      </c>
      <c r="J35" s="55">
        <f>IF(OR(I35&gt;D35,I35&lt;C35),0,1-((D35-C35)-(I35-C35))/(D35-C35))</f>
        <v>0</v>
      </c>
      <c r="K35" s="55">
        <f>IF(AND(I35&gt;E35,I35&lt;F35), 1, 0)</f>
        <v>0</v>
      </c>
      <c r="L35" s="56">
        <f>IF(OR(I35&gt;H35, I35&lt;G35),0,((H35-G35)-(I35-G35))/(H35-G35))</f>
        <v>0</v>
      </c>
    </row>
    <row r="36" spans="2:12" x14ac:dyDescent="0.2">
      <c r="B36" s="59" t="s">
        <v>168</v>
      </c>
      <c r="C36" s="52">
        <v>0.66666666666666696</v>
      </c>
      <c r="D36" s="60">
        <v>0.75</v>
      </c>
      <c r="E36" s="52">
        <v>0.75</v>
      </c>
      <c r="F36" s="60">
        <v>0.83333333333333304</v>
      </c>
      <c r="G36" s="52">
        <v>0.83333333333333304</v>
      </c>
      <c r="H36" s="60">
        <v>0.95833333333333304</v>
      </c>
      <c r="I36" s="61">
        <f>I35</f>
        <v>0.375</v>
      </c>
      <c r="J36" s="55">
        <f>IF(OR(I36&gt;D36,I36&lt;C36),0,1-((D36-C36)-(I36-C36))/(D36-C36))</f>
        <v>0</v>
      </c>
      <c r="K36" s="55">
        <f>IF(AND(I36&gt;E36,I36&lt;F36), 1, 0)</f>
        <v>0</v>
      </c>
      <c r="L36" s="62">
        <f>IF(OR(I36&gt;H36, I36&lt;G36),0,((H36-G36)-(I36-G36))/(H36-G36))</f>
        <v>0</v>
      </c>
    </row>
    <row r="37" spans="2:12" x14ac:dyDescent="0.2">
      <c r="C37" s="63"/>
      <c r="D37" s="63"/>
      <c r="E37" s="63"/>
      <c r="F37" s="63"/>
      <c r="G37" s="63"/>
      <c r="H37" s="63"/>
      <c r="I37" s="63"/>
      <c r="J37" s="63"/>
      <c r="K37" s="63"/>
      <c r="L37" s="63"/>
    </row>
  </sheetData>
  <mergeCells count="6">
    <mergeCell ref="F8:G8"/>
    <mergeCell ref="F9:G9"/>
    <mergeCell ref="F10:G10"/>
    <mergeCell ref="C32:D32"/>
    <mergeCell ref="E32:F32"/>
    <mergeCell ref="G32:H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20"/>
  <sheetViews>
    <sheetView workbookViewId="0">
      <selection activeCell="D20" sqref="D20"/>
    </sheetView>
  </sheetViews>
  <sheetFormatPr baseColWidth="10" defaultColWidth="8.83203125" defaultRowHeight="16" x14ac:dyDescent="0.2"/>
  <cols>
    <col min="1" max="1025" width="8.83203125" customWidth="1"/>
  </cols>
  <sheetData>
    <row r="3" spans="2:6" x14ac:dyDescent="0.2">
      <c r="B3" s="64" t="s">
        <v>169</v>
      </c>
      <c r="C3" s="64" t="s">
        <v>7</v>
      </c>
      <c r="D3" s="64" t="s">
        <v>170</v>
      </c>
      <c r="E3" s="64" t="s">
        <v>171</v>
      </c>
      <c r="F3" s="64" t="s">
        <v>172</v>
      </c>
    </row>
    <row r="4" spans="2:6" x14ac:dyDescent="0.2">
      <c r="B4" t="s">
        <v>173</v>
      </c>
      <c r="C4" t="s">
        <v>174</v>
      </c>
      <c r="D4">
        <v>50</v>
      </c>
      <c r="E4">
        <v>30</v>
      </c>
    </row>
    <row r="5" spans="2:6" x14ac:dyDescent="0.2">
      <c r="B5" t="s">
        <v>175</v>
      </c>
      <c r="C5" t="s">
        <v>174</v>
      </c>
      <c r="D5">
        <v>100</v>
      </c>
      <c r="E5">
        <v>50</v>
      </c>
    </row>
    <row r="6" spans="2:6" x14ac:dyDescent="0.2">
      <c r="B6" t="s">
        <v>176</v>
      </c>
      <c r="C6" t="s">
        <v>177</v>
      </c>
      <c r="D6">
        <v>100</v>
      </c>
      <c r="E6">
        <v>50</v>
      </c>
    </row>
    <row r="7" spans="2:6" x14ac:dyDescent="0.2">
      <c r="B7" t="s">
        <v>178</v>
      </c>
      <c r="C7" t="s">
        <v>177</v>
      </c>
      <c r="D7">
        <v>150</v>
      </c>
      <c r="E7">
        <v>50</v>
      </c>
      <c r="F7">
        <v>80</v>
      </c>
    </row>
    <row r="8" spans="2:6" x14ac:dyDescent="0.2">
      <c r="B8" t="s">
        <v>179</v>
      </c>
      <c r="C8" t="s">
        <v>174</v>
      </c>
      <c r="D8">
        <v>150</v>
      </c>
      <c r="E8">
        <v>60</v>
      </c>
    </row>
    <row r="9" spans="2:6" x14ac:dyDescent="0.2">
      <c r="B9" t="s">
        <v>180</v>
      </c>
      <c r="C9" t="s">
        <v>174</v>
      </c>
      <c r="D9">
        <v>150</v>
      </c>
      <c r="E9">
        <v>60</v>
      </c>
    </row>
    <row r="10" spans="2:6" x14ac:dyDescent="0.2">
      <c r="B10" t="s">
        <v>181</v>
      </c>
      <c r="C10" t="s">
        <v>177</v>
      </c>
      <c r="D10">
        <v>200</v>
      </c>
      <c r="E10">
        <v>60</v>
      </c>
    </row>
    <row r="11" spans="2:6" x14ac:dyDescent="0.2">
      <c r="B11" t="s">
        <v>182</v>
      </c>
      <c r="C11" t="s">
        <v>174</v>
      </c>
      <c r="D11">
        <v>200</v>
      </c>
      <c r="E11">
        <v>60</v>
      </c>
    </row>
    <row r="12" spans="2:6" x14ac:dyDescent="0.2">
      <c r="B12" t="s">
        <v>183</v>
      </c>
      <c r="C12" t="s">
        <v>177</v>
      </c>
      <c r="D12">
        <v>200</v>
      </c>
      <c r="E12">
        <v>40</v>
      </c>
    </row>
    <row r="13" spans="2:6" x14ac:dyDescent="0.2">
      <c r="B13" t="s">
        <v>184</v>
      </c>
      <c r="C13" t="s">
        <v>174</v>
      </c>
      <c r="D13">
        <v>500</v>
      </c>
      <c r="E13">
        <v>40</v>
      </c>
    </row>
    <row r="14" spans="2:6" x14ac:dyDescent="0.2">
      <c r="B14" t="s">
        <v>185</v>
      </c>
      <c r="C14" t="s">
        <v>177</v>
      </c>
      <c r="D14">
        <v>500</v>
      </c>
      <c r="E14">
        <v>40</v>
      </c>
    </row>
    <row r="15" spans="2:6" x14ac:dyDescent="0.2">
      <c r="B15" t="s">
        <v>186</v>
      </c>
      <c r="C15" t="s">
        <v>174</v>
      </c>
      <c r="D15">
        <v>500</v>
      </c>
      <c r="E15">
        <v>40</v>
      </c>
    </row>
    <row r="16" spans="2:6" x14ac:dyDescent="0.2">
      <c r="B16" t="s">
        <v>187</v>
      </c>
      <c r="C16" t="s">
        <v>177</v>
      </c>
      <c r="D16">
        <v>500</v>
      </c>
      <c r="E16">
        <v>300</v>
      </c>
    </row>
    <row r="17" spans="2:5" x14ac:dyDescent="0.2">
      <c r="B17" t="s">
        <v>188</v>
      </c>
      <c r="C17" t="s">
        <v>177</v>
      </c>
      <c r="D17">
        <v>600</v>
      </c>
      <c r="E17">
        <v>160</v>
      </c>
    </row>
    <row r="18" spans="2:5" x14ac:dyDescent="0.2">
      <c r="B18" t="s">
        <v>189</v>
      </c>
      <c r="C18" t="s">
        <v>174</v>
      </c>
      <c r="D18">
        <v>600</v>
      </c>
      <c r="E18">
        <v>180</v>
      </c>
    </row>
    <row r="19" spans="2:5" x14ac:dyDescent="0.2">
      <c r="B19" t="s">
        <v>190</v>
      </c>
      <c r="C19" t="s">
        <v>174</v>
      </c>
      <c r="D19">
        <v>600</v>
      </c>
      <c r="E19">
        <v>300</v>
      </c>
    </row>
    <row r="20" spans="2:5" x14ac:dyDescent="0.2">
      <c r="B20" t="s">
        <v>191</v>
      </c>
      <c r="C20" t="s">
        <v>174</v>
      </c>
      <c r="D20">
        <v>800</v>
      </c>
      <c r="E20">
        <v>75</v>
      </c>
    </row>
  </sheetData>
  <autoFilter ref="B3:F3" xr:uid="{00000000-0009-0000-0000-000002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W22"/>
  <sheetViews>
    <sheetView topLeftCell="D1" workbookViewId="0">
      <selection activeCell="E8" sqref="E8"/>
    </sheetView>
  </sheetViews>
  <sheetFormatPr baseColWidth="10" defaultColWidth="8.83203125" defaultRowHeight="16" x14ac:dyDescent="0.2"/>
  <cols>
    <col min="1" max="4" width="8.83203125" customWidth="1"/>
    <col min="5" max="5" width="16" customWidth="1"/>
    <col min="6" max="10" width="8.83203125" customWidth="1"/>
    <col min="11" max="11" width="3" customWidth="1"/>
    <col min="12" max="13" width="8.83203125" customWidth="1"/>
    <col min="14" max="14" width="14.6640625" customWidth="1"/>
    <col min="15" max="15" width="19" customWidth="1"/>
    <col min="16" max="1025" width="8.83203125" customWidth="1"/>
  </cols>
  <sheetData>
    <row r="2" spans="2:23" x14ac:dyDescent="0.2">
      <c r="B2" s="163" t="s">
        <v>192</v>
      </c>
      <c r="C2" s="163"/>
      <c r="D2" s="163"/>
      <c r="E2" s="160" t="s">
        <v>193</v>
      </c>
      <c r="F2" s="160"/>
      <c r="G2" s="160"/>
      <c r="H2" s="160"/>
      <c r="I2" s="160"/>
      <c r="J2" s="160"/>
      <c r="L2" s="163" t="s">
        <v>192</v>
      </c>
      <c r="M2" s="163"/>
      <c r="N2" s="163"/>
      <c r="O2" s="160" t="s">
        <v>193</v>
      </c>
      <c r="P2" s="160"/>
      <c r="Q2" s="160"/>
      <c r="R2" s="160"/>
      <c r="S2" s="160"/>
      <c r="T2" s="160"/>
      <c r="U2" s="160"/>
      <c r="V2" s="160"/>
      <c r="W2" s="160"/>
    </row>
    <row r="3" spans="2:23" x14ac:dyDescent="0.2">
      <c r="B3" s="2" t="s">
        <v>194</v>
      </c>
      <c r="C3" s="3"/>
      <c r="D3" s="5" t="s">
        <v>195</v>
      </c>
      <c r="E3" s="2" t="s">
        <v>196</v>
      </c>
      <c r="F3" s="3" t="s">
        <v>197</v>
      </c>
      <c r="G3" s="3" t="s">
        <v>198</v>
      </c>
      <c r="H3" s="3" t="s">
        <v>199</v>
      </c>
      <c r="I3" s="3" t="s">
        <v>200</v>
      </c>
      <c r="J3" s="5" t="s">
        <v>201</v>
      </c>
      <c r="L3" s="2" t="s">
        <v>194</v>
      </c>
      <c r="M3" s="3"/>
      <c r="N3" s="5" t="s">
        <v>195</v>
      </c>
      <c r="O3" s="2" t="s">
        <v>196</v>
      </c>
      <c r="P3" s="3" t="s">
        <v>197</v>
      </c>
      <c r="Q3" s="3" t="s">
        <v>198</v>
      </c>
      <c r="R3" s="3" t="s">
        <v>202</v>
      </c>
      <c r="S3" s="3" t="s">
        <v>203</v>
      </c>
      <c r="T3" s="3" t="s">
        <v>204</v>
      </c>
      <c r="U3" s="3" t="s">
        <v>205</v>
      </c>
      <c r="V3" s="3" t="s">
        <v>206</v>
      </c>
      <c r="W3" s="5" t="s">
        <v>207</v>
      </c>
    </row>
    <row r="4" spans="2:23" x14ac:dyDescent="0.2">
      <c r="B4" s="6" t="s">
        <v>120</v>
      </c>
      <c r="C4" s="10">
        <v>61</v>
      </c>
      <c r="D4" s="65">
        <f>C4</f>
        <v>61</v>
      </c>
      <c r="E4" s="6" t="s">
        <v>208</v>
      </c>
      <c r="F4" s="10">
        <v>4</v>
      </c>
      <c r="G4" s="10">
        <v>0</v>
      </c>
      <c r="H4" s="10">
        <v>0</v>
      </c>
      <c r="I4" s="10">
        <f>Bio!H4+Bio!G4</f>
        <v>0</v>
      </c>
      <c r="J4" s="65">
        <f>Bio!I4*Bio!F4*Técnico!$L$2</f>
        <v>0</v>
      </c>
      <c r="L4" s="6" t="s">
        <v>120</v>
      </c>
      <c r="M4" s="10">
        <v>80</v>
      </c>
      <c r="N4" s="65">
        <f>M4</f>
        <v>80</v>
      </c>
      <c r="O4" s="6" t="s">
        <v>209</v>
      </c>
      <c r="P4" s="10">
        <v>6</v>
      </c>
      <c r="Q4" s="10">
        <v>4</v>
      </c>
      <c r="R4" s="10">
        <f t="shared" ref="R4:R14" si="0">Q4*P4</f>
        <v>24</v>
      </c>
      <c r="S4" s="66">
        <v>6.5</v>
      </c>
      <c r="T4" s="66">
        <v>7</v>
      </c>
      <c r="U4" s="66">
        <v>4</v>
      </c>
      <c r="V4" s="66">
        <v>24.5</v>
      </c>
      <c r="W4" s="67">
        <v>25.6</v>
      </c>
    </row>
    <row r="5" spans="2:23" x14ac:dyDescent="0.2">
      <c r="B5" s="6" t="s">
        <v>121</v>
      </c>
      <c r="C5" s="10">
        <v>31</v>
      </c>
      <c r="D5" s="65">
        <f>C5</f>
        <v>31</v>
      </c>
      <c r="E5" s="6" t="s">
        <v>210</v>
      </c>
      <c r="F5" s="10">
        <v>4</v>
      </c>
      <c r="G5" s="10">
        <v>0</v>
      </c>
      <c r="H5" s="10">
        <v>0</v>
      </c>
      <c r="I5" s="10">
        <f>Bio!H5+Bio!G5</f>
        <v>0</v>
      </c>
      <c r="J5" s="65">
        <f>Bio!I5*Bio!F5*Técnico!$L$2</f>
        <v>0</v>
      </c>
      <c r="L5" s="6" t="s">
        <v>121</v>
      </c>
      <c r="M5" s="10">
        <v>40</v>
      </c>
      <c r="N5" s="65">
        <f>M5</f>
        <v>40</v>
      </c>
      <c r="O5" s="6" t="s">
        <v>211</v>
      </c>
      <c r="P5" s="10">
        <v>10</v>
      </c>
      <c r="Q5" s="10">
        <v>0</v>
      </c>
      <c r="R5" s="10">
        <f t="shared" si="0"/>
        <v>0</v>
      </c>
      <c r="S5" s="66">
        <v>6.5</v>
      </c>
      <c r="T5" s="66">
        <v>7</v>
      </c>
      <c r="U5" s="66"/>
      <c r="V5" s="66">
        <v>24</v>
      </c>
      <c r="W5" s="67">
        <v>28</v>
      </c>
    </row>
    <row r="6" spans="2:23" x14ac:dyDescent="0.2">
      <c r="B6" s="6" t="s">
        <v>122</v>
      </c>
      <c r="C6" s="10">
        <v>36</v>
      </c>
      <c r="D6" s="65">
        <f>C6</f>
        <v>36</v>
      </c>
      <c r="E6" s="6" t="s">
        <v>212</v>
      </c>
      <c r="F6" s="10">
        <v>15</v>
      </c>
      <c r="G6" s="10">
        <v>0</v>
      </c>
      <c r="H6" s="10">
        <v>0</v>
      </c>
      <c r="I6" s="10">
        <f>Bio!H6+Bio!G6</f>
        <v>0</v>
      </c>
      <c r="J6" s="65">
        <f>Bio!I6*Bio!F6*Técnico!$L$2</f>
        <v>0</v>
      </c>
      <c r="L6" s="6" t="s">
        <v>122</v>
      </c>
      <c r="M6" s="10">
        <v>45</v>
      </c>
      <c r="N6" s="65">
        <v>10</v>
      </c>
      <c r="O6" s="6" t="s">
        <v>213</v>
      </c>
      <c r="P6" s="10">
        <v>4</v>
      </c>
      <c r="Q6" s="10">
        <v>0</v>
      </c>
      <c r="R6" s="10">
        <f t="shared" si="0"/>
        <v>0</v>
      </c>
      <c r="S6" s="66">
        <v>6</v>
      </c>
      <c r="T6" s="66">
        <v>3</v>
      </c>
      <c r="U6" s="66"/>
      <c r="V6" s="66">
        <v>24</v>
      </c>
      <c r="W6" s="67">
        <v>27</v>
      </c>
    </row>
    <row r="7" spans="2:23" x14ac:dyDescent="0.2">
      <c r="B7" s="68" t="s">
        <v>135</v>
      </c>
      <c r="C7" s="69">
        <f>Bio!C6*Bio!C5*Bio!C4/ 1000</f>
        <v>68.075999999999993</v>
      </c>
      <c r="D7" s="70">
        <f>Bio!D6*Bio!D5*Bio!D4/ 1000</f>
        <v>68.075999999999993</v>
      </c>
      <c r="E7" s="6" t="s">
        <v>214</v>
      </c>
      <c r="F7" s="10">
        <v>10</v>
      </c>
      <c r="G7" s="10">
        <v>1</v>
      </c>
      <c r="H7" s="10">
        <v>0</v>
      </c>
      <c r="I7" s="10">
        <f>Bio!H7+Bio!G7</f>
        <v>1</v>
      </c>
      <c r="J7" s="65">
        <f>Bio!I7*Bio!F7*Técnico!$L$2</f>
        <v>10</v>
      </c>
      <c r="L7" s="68" t="s">
        <v>135</v>
      </c>
      <c r="M7" s="69">
        <f>Bio!M6*Bio!M5*Bio!M4/ 1000</f>
        <v>144</v>
      </c>
      <c r="N7" s="70">
        <f>Bio!N6*Bio!N5*Bio!N4/ 1000</f>
        <v>32</v>
      </c>
      <c r="O7" s="6" t="s">
        <v>214</v>
      </c>
      <c r="P7" s="10">
        <v>10</v>
      </c>
      <c r="Q7" s="10">
        <v>1</v>
      </c>
      <c r="R7" s="10">
        <f t="shared" si="0"/>
        <v>10</v>
      </c>
      <c r="S7" s="66">
        <v>6.5</v>
      </c>
      <c r="T7" s="66">
        <v>10</v>
      </c>
      <c r="U7" s="66"/>
      <c r="V7" s="66">
        <v>22</v>
      </c>
      <c r="W7" s="67">
        <v>26</v>
      </c>
    </row>
    <row r="8" spans="2:23" x14ac:dyDescent="0.2">
      <c r="B8" s="6"/>
      <c r="C8" s="10"/>
      <c r="D8" s="65"/>
      <c r="E8" s="6" t="s">
        <v>215</v>
      </c>
      <c r="F8" s="10">
        <v>4</v>
      </c>
      <c r="G8" s="10">
        <v>1</v>
      </c>
      <c r="H8" s="10">
        <v>0</v>
      </c>
      <c r="I8" s="10">
        <f>Bio!H8+Bio!G8</f>
        <v>1</v>
      </c>
      <c r="J8" s="71">
        <f>Bio!I8*Bio!F8*Técnico!$L$2</f>
        <v>4</v>
      </c>
      <c r="L8" s="6"/>
      <c r="M8" s="10"/>
      <c r="N8" s="65"/>
      <c r="O8" s="6" t="s">
        <v>216</v>
      </c>
      <c r="P8" s="10">
        <v>10</v>
      </c>
      <c r="Q8" s="10">
        <v>0</v>
      </c>
      <c r="R8" s="10">
        <f t="shared" si="0"/>
        <v>0</v>
      </c>
      <c r="S8" s="66"/>
      <c r="T8" s="66"/>
      <c r="U8" s="66"/>
      <c r="V8" s="66"/>
      <c r="W8" s="72"/>
    </row>
    <row r="9" spans="2:23" x14ac:dyDescent="0.2">
      <c r="B9" s="73" t="s">
        <v>217</v>
      </c>
      <c r="C9" s="74">
        <f>Bio!C7-Bio!D7</f>
        <v>0</v>
      </c>
      <c r="D9" s="65"/>
      <c r="E9" s="6" t="s">
        <v>218</v>
      </c>
      <c r="F9" s="10">
        <v>4</v>
      </c>
      <c r="G9" s="10">
        <v>15</v>
      </c>
      <c r="H9" s="10">
        <v>0</v>
      </c>
      <c r="I9" s="10">
        <f>Bio!H9+Bio!G9</f>
        <v>15</v>
      </c>
      <c r="J9" s="65">
        <f>Bio!I9*Bio!F9*Técnico!$L$2</f>
        <v>60</v>
      </c>
      <c r="L9" s="73" t="s">
        <v>217</v>
      </c>
      <c r="M9" s="74">
        <f>Bio!M7-Bio!N7</f>
        <v>112</v>
      </c>
      <c r="N9" s="65"/>
      <c r="O9" s="6" t="s">
        <v>219</v>
      </c>
      <c r="P9" s="10">
        <v>4</v>
      </c>
      <c r="Q9" s="10">
        <v>7</v>
      </c>
      <c r="R9" s="10">
        <f t="shared" si="0"/>
        <v>28</v>
      </c>
      <c r="S9" s="66">
        <v>6.5</v>
      </c>
      <c r="T9" s="66">
        <v>7</v>
      </c>
      <c r="U9" s="66"/>
      <c r="V9" s="66">
        <v>22</v>
      </c>
      <c r="W9" s="67">
        <v>26</v>
      </c>
    </row>
    <row r="10" spans="2:23" x14ac:dyDescent="0.2">
      <c r="B10" s="21"/>
      <c r="C10" s="26"/>
      <c r="D10" s="65"/>
      <c r="E10" s="6" t="s">
        <v>220</v>
      </c>
      <c r="F10" s="10">
        <v>7</v>
      </c>
      <c r="G10" s="10">
        <v>1</v>
      </c>
      <c r="H10" s="10">
        <v>0</v>
      </c>
      <c r="I10" s="10">
        <f>Bio!H10+Bio!G10</f>
        <v>1</v>
      </c>
      <c r="J10" s="65">
        <f>Bio!I10*Bio!F10*Técnico!$L$2</f>
        <v>7</v>
      </c>
      <c r="L10" s="21"/>
      <c r="M10" s="26"/>
      <c r="N10" s="65"/>
      <c r="O10" s="6" t="s">
        <v>220</v>
      </c>
      <c r="P10" s="10">
        <v>8</v>
      </c>
      <c r="Q10" s="10">
        <v>2</v>
      </c>
      <c r="R10" s="10">
        <f t="shared" si="0"/>
        <v>16</v>
      </c>
      <c r="S10" s="66">
        <v>6.5</v>
      </c>
      <c r="T10" s="66">
        <v>7</v>
      </c>
      <c r="U10" s="66"/>
      <c r="V10" s="66">
        <v>24</v>
      </c>
      <c r="W10" s="67">
        <v>28</v>
      </c>
    </row>
    <row r="11" spans="2:23" x14ac:dyDescent="0.2">
      <c r="B11" s="21"/>
      <c r="C11" s="26"/>
      <c r="D11" s="65"/>
      <c r="E11" s="7"/>
      <c r="F11" s="10"/>
      <c r="G11" s="10"/>
      <c r="H11" s="10"/>
      <c r="I11" s="10"/>
      <c r="J11" s="65"/>
      <c r="L11" s="21"/>
      <c r="M11" s="26"/>
      <c r="N11" s="65"/>
      <c r="O11" s="75" t="s">
        <v>218</v>
      </c>
      <c r="P11" s="10">
        <v>4</v>
      </c>
      <c r="Q11" s="10">
        <v>12</v>
      </c>
      <c r="R11" s="10">
        <f t="shared" si="0"/>
        <v>48</v>
      </c>
      <c r="S11" s="66">
        <v>7</v>
      </c>
      <c r="T11" s="66">
        <v>12</v>
      </c>
      <c r="U11" s="66"/>
      <c r="V11" s="66">
        <v>22</v>
      </c>
      <c r="W11" s="67">
        <v>28</v>
      </c>
    </row>
    <row r="12" spans="2:23" x14ac:dyDescent="0.2">
      <c r="B12" s="21"/>
      <c r="C12" s="26"/>
      <c r="D12" s="65"/>
      <c r="E12" s="7"/>
      <c r="F12" s="10"/>
      <c r="G12" s="10"/>
      <c r="H12" s="10"/>
      <c r="I12" s="10"/>
      <c r="J12" s="65"/>
      <c r="L12" s="21"/>
      <c r="M12" s="26"/>
      <c r="N12" s="65"/>
      <c r="O12" s="75" t="s">
        <v>221</v>
      </c>
      <c r="P12" s="10">
        <v>10</v>
      </c>
      <c r="Q12" s="10">
        <v>0</v>
      </c>
      <c r="R12" s="10">
        <f t="shared" si="0"/>
        <v>0</v>
      </c>
      <c r="S12" s="66">
        <v>7</v>
      </c>
      <c r="T12" s="66">
        <v>10</v>
      </c>
      <c r="U12" s="66"/>
      <c r="V12" s="66">
        <v>24</v>
      </c>
      <c r="W12" s="67">
        <v>28</v>
      </c>
    </row>
    <row r="13" spans="2:23" x14ac:dyDescent="0.2">
      <c r="B13" s="21"/>
      <c r="C13" s="26"/>
      <c r="D13" s="65"/>
      <c r="E13" s="7"/>
      <c r="F13" s="10"/>
      <c r="G13" s="10"/>
      <c r="H13" s="10"/>
      <c r="I13" s="10"/>
      <c r="J13" s="65"/>
      <c r="L13" s="21"/>
      <c r="M13" s="26"/>
      <c r="N13" s="65"/>
      <c r="O13" s="75" t="s">
        <v>222</v>
      </c>
      <c r="P13" s="10">
        <v>8</v>
      </c>
      <c r="Q13" s="10">
        <v>2</v>
      </c>
      <c r="R13" s="10">
        <f t="shared" si="0"/>
        <v>16</v>
      </c>
      <c r="S13" s="66">
        <v>7</v>
      </c>
      <c r="T13" s="66">
        <v>10</v>
      </c>
      <c r="U13" s="66"/>
      <c r="V13" s="66">
        <v>22</v>
      </c>
      <c r="W13" s="67">
        <v>27</v>
      </c>
    </row>
    <row r="14" spans="2:23" x14ac:dyDescent="0.2">
      <c r="B14" s="6"/>
      <c r="C14" s="7"/>
      <c r="D14" s="36"/>
      <c r="J14" s="65"/>
      <c r="L14" s="6"/>
      <c r="M14" s="7"/>
      <c r="N14" s="36"/>
      <c r="O14" t="s">
        <v>223</v>
      </c>
      <c r="P14" s="10">
        <v>6</v>
      </c>
      <c r="Q14" s="10">
        <v>0</v>
      </c>
      <c r="R14" s="10">
        <f t="shared" si="0"/>
        <v>0</v>
      </c>
      <c r="S14" s="66">
        <v>7</v>
      </c>
      <c r="T14" s="76">
        <v>12</v>
      </c>
      <c r="U14" s="76"/>
      <c r="V14" s="76">
        <v>20</v>
      </c>
      <c r="W14" s="67">
        <v>27</v>
      </c>
    </row>
    <row r="15" spans="2:23" x14ac:dyDescent="0.2">
      <c r="B15" s="28"/>
      <c r="C15" s="29"/>
      <c r="D15" s="77"/>
      <c r="E15" s="78" t="s">
        <v>224</v>
      </c>
      <c r="F15" s="79"/>
      <c r="G15" s="79">
        <f>SUM(Bio!G4:G14)</f>
        <v>18</v>
      </c>
      <c r="H15" s="79">
        <f>SUM(Bio!H4:H14)</f>
        <v>0</v>
      </c>
      <c r="I15" s="79">
        <f>SUM(Bio!I4:I14)</f>
        <v>18</v>
      </c>
      <c r="J15" s="80">
        <f>SUM(J4:J14)</f>
        <v>81</v>
      </c>
      <c r="L15" s="28"/>
      <c r="M15" s="29"/>
      <c r="N15" s="77"/>
      <c r="O15" s="78" t="s">
        <v>224</v>
      </c>
      <c r="P15" s="79"/>
      <c r="Q15" s="79">
        <f>SUM(Bio!Q4:Q14)</f>
        <v>28</v>
      </c>
      <c r="R15" s="79">
        <f>SUM(Bio!R4:R14)</f>
        <v>142</v>
      </c>
      <c r="S15" s="79"/>
      <c r="T15" s="79"/>
      <c r="U15" s="79"/>
      <c r="V15" s="79"/>
      <c r="W15" s="80"/>
    </row>
    <row r="16" spans="2:23" x14ac:dyDescent="0.2">
      <c r="E16" s="10"/>
      <c r="F16" s="10"/>
      <c r="G16" s="10"/>
      <c r="H16" s="10"/>
      <c r="I16" s="10"/>
      <c r="J16" s="10">
        <f>Bio!C9-Bio!J15</f>
        <v>-81</v>
      </c>
      <c r="O16" s="10"/>
      <c r="P16" s="10"/>
      <c r="Q16" s="10"/>
      <c r="R16" s="10"/>
      <c r="S16" s="10"/>
      <c r="T16" s="10"/>
      <c r="U16" s="10"/>
      <c r="V16" s="10"/>
      <c r="W16" s="10"/>
    </row>
    <row r="17" spans="2:23" x14ac:dyDescent="0.2">
      <c r="B17" s="164" t="s">
        <v>225</v>
      </c>
      <c r="C17" s="164"/>
      <c r="D17" s="42"/>
      <c r="E17" s="42"/>
      <c r="F17" s="42"/>
      <c r="G17" s="42"/>
      <c r="H17" s="42"/>
      <c r="I17" s="42"/>
      <c r="J17" s="42"/>
      <c r="L17" s="164" t="s">
        <v>225</v>
      </c>
      <c r="M17" s="164"/>
      <c r="N17" s="42"/>
      <c r="O17" s="42"/>
      <c r="P17" s="42"/>
      <c r="Q17" s="42"/>
      <c r="R17" s="42"/>
      <c r="S17" s="42"/>
      <c r="T17" s="42"/>
      <c r="U17" s="42"/>
      <c r="V17" s="42"/>
      <c r="W17" s="42"/>
    </row>
    <row r="18" spans="2:23" x14ac:dyDescent="0.2">
      <c r="B18" s="162" t="s">
        <v>226</v>
      </c>
      <c r="C18" s="162"/>
    </row>
    <row r="19" spans="2:23" x14ac:dyDescent="0.2">
      <c r="B19" s="162" t="s">
        <v>227</v>
      </c>
      <c r="C19" s="162"/>
      <c r="O19" s="82" t="s">
        <v>228</v>
      </c>
    </row>
    <row r="20" spans="2:23" x14ac:dyDescent="0.2">
      <c r="B20" t="s">
        <v>229</v>
      </c>
      <c r="C20" s="81"/>
    </row>
    <row r="21" spans="2:23" x14ac:dyDescent="0.2">
      <c r="B21" t="s">
        <v>230</v>
      </c>
    </row>
    <row r="22" spans="2:23" x14ac:dyDescent="0.2">
      <c r="B22" t="s">
        <v>231</v>
      </c>
    </row>
  </sheetData>
  <mergeCells count="8">
    <mergeCell ref="O2:W2"/>
    <mergeCell ref="B17:C17"/>
    <mergeCell ref="L17:M17"/>
    <mergeCell ref="B18:C18"/>
    <mergeCell ref="B19:C19"/>
    <mergeCell ref="B2:D2"/>
    <mergeCell ref="E2:J2"/>
    <mergeCell ref="L2:N2"/>
  </mergeCells>
  <hyperlinks>
    <hyperlink ref="O19" r:id="rId1" xr:uid="{00000000-0004-0000-0300-000000000000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Roman,Normal"&amp;A</oddHeader>
    <oddFooter>&amp;C&amp;"Times New Roman,Normal"Página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34"/>
  <sheetViews>
    <sheetView workbookViewId="0">
      <selection activeCell="AK23" sqref="AK23"/>
    </sheetView>
  </sheetViews>
  <sheetFormatPr baseColWidth="10" defaultColWidth="8.83203125" defaultRowHeight="16" x14ac:dyDescent="0.2"/>
  <cols>
    <col min="1" max="1" width="8.83203125" style="83" customWidth="1"/>
    <col min="2" max="2" width="2.83203125" style="83" customWidth="1"/>
    <col min="3" max="3" width="2.6640625" style="83" customWidth="1"/>
    <col min="4" max="4" width="3" style="83" customWidth="1"/>
    <col min="5" max="5" width="2.6640625" style="83" customWidth="1"/>
    <col min="6" max="6" width="3.1640625" style="83" customWidth="1"/>
    <col min="7" max="7" width="2.33203125" style="83" customWidth="1"/>
    <col min="8" max="8" width="2.6640625" style="83" customWidth="1"/>
    <col min="9" max="9" width="2.83203125" style="83" customWidth="1"/>
    <col min="10" max="11" width="2.33203125" style="83" customWidth="1"/>
    <col min="12" max="14" width="2.1640625" style="83" customWidth="1"/>
    <col min="15" max="15" width="2.5" style="83" customWidth="1"/>
    <col min="16" max="16" width="2.1640625" style="83" customWidth="1"/>
    <col min="17" max="17" width="3" style="83" customWidth="1"/>
    <col min="18" max="18" width="4.83203125" style="83" customWidth="1"/>
    <col min="19" max="19" width="3.83203125" style="83" customWidth="1"/>
    <col min="20" max="20" width="2.83203125" style="83" customWidth="1"/>
    <col min="21" max="23" width="2.6640625" style="83" customWidth="1"/>
    <col min="24" max="25" width="2.1640625" style="83" customWidth="1"/>
    <col min="26" max="26" width="2.6640625" style="83" customWidth="1"/>
    <col min="27" max="27" width="3" style="83" customWidth="1"/>
    <col min="28" max="32" width="2.1640625" style="83" customWidth="1"/>
    <col min="33" max="33" width="2.5" style="83" customWidth="1"/>
    <col min="34" max="34" width="2.1640625" style="83" customWidth="1"/>
    <col min="35" max="35" width="3" style="83" customWidth="1"/>
    <col min="36" max="36" width="8.83203125" style="83" customWidth="1"/>
    <col min="37" max="37" width="8.83203125" style="84" customWidth="1"/>
    <col min="38" max="53" width="8.83203125" style="83" customWidth="1"/>
    <col min="54" max="1025" width="8.83203125" customWidth="1"/>
  </cols>
  <sheetData>
    <row r="1" spans="1:53" x14ac:dyDescent="0.2">
      <c r="E1" s="83" t="s">
        <v>149</v>
      </c>
      <c r="F1" s="83" t="s">
        <v>232</v>
      </c>
      <c r="G1" s="83" t="s">
        <v>233</v>
      </c>
      <c r="H1" s="83" t="s">
        <v>234</v>
      </c>
      <c r="I1" s="83" t="s">
        <v>235</v>
      </c>
      <c r="J1" s="83" t="s">
        <v>236</v>
      </c>
      <c r="K1" s="83" t="s">
        <v>237</v>
      </c>
      <c r="M1" s="83">
        <v>2</v>
      </c>
    </row>
    <row r="2" spans="1:53" x14ac:dyDescent="0.2">
      <c r="B2" s="83">
        <v>1</v>
      </c>
      <c r="C2" s="83">
        <v>2</v>
      </c>
      <c r="D2" s="83">
        <v>3</v>
      </c>
      <c r="E2" s="83">
        <v>4</v>
      </c>
      <c r="F2" s="83">
        <v>5</v>
      </c>
      <c r="G2" s="83">
        <v>6</v>
      </c>
      <c r="H2" s="83">
        <v>7</v>
      </c>
      <c r="I2" s="83">
        <v>8</v>
      </c>
      <c r="J2" s="83">
        <v>9</v>
      </c>
      <c r="K2" s="83">
        <v>0</v>
      </c>
      <c r="L2" s="83">
        <v>1</v>
      </c>
      <c r="M2" s="83">
        <v>2</v>
      </c>
      <c r="N2" s="83">
        <v>3</v>
      </c>
      <c r="O2" s="83">
        <v>4</v>
      </c>
      <c r="P2" s="83">
        <v>5</v>
      </c>
      <c r="Q2" s="83">
        <v>6</v>
      </c>
      <c r="T2" s="83">
        <v>1</v>
      </c>
      <c r="U2" s="83">
        <v>2</v>
      </c>
      <c r="V2" s="83">
        <v>3</v>
      </c>
      <c r="W2" s="83">
        <v>4</v>
      </c>
      <c r="X2" s="83">
        <v>5</v>
      </c>
      <c r="Y2" s="83">
        <v>6</v>
      </c>
      <c r="Z2" s="83">
        <v>7</v>
      </c>
      <c r="AA2" s="83">
        <v>8</v>
      </c>
      <c r="AB2" s="83">
        <v>9</v>
      </c>
      <c r="AC2" s="83">
        <v>0</v>
      </c>
      <c r="AD2" s="83">
        <v>1</v>
      </c>
      <c r="AE2" s="83">
        <v>2</v>
      </c>
      <c r="AF2" s="83">
        <v>3</v>
      </c>
      <c r="AG2" s="83">
        <v>4</v>
      </c>
      <c r="AH2" s="83">
        <v>5</v>
      </c>
      <c r="AI2" s="83">
        <v>6</v>
      </c>
      <c r="AL2" s="83" t="s">
        <v>238</v>
      </c>
      <c r="AM2" s="85" t="s">
        <v>238</v>
      </c>
      <c r="AN2" s="83" t="s">
        <v>238</v>
      </c>
      <c r="AO2" s="83" t="s">
        <v>238</v>
      </c>
      <c r="AP2" s="83" t="s">
        <v>238</v>
      </c>
      <c r="AQ2" s="83" t="s">
        <v>238</v>
      </c>
      <c r="AR2" s="86" t="s">
        <v>238</v>
      </c>
      <c r="AS2" s="87" t="s">
        <v>238</v>
      </c>
    </row>
    <row r="3" spans="1:53" x14ac:dyDescent="0.2">
      <c r="A3" s="88"/>
      <c r="B3" s="89" t="s">
        <v>239</v>
      </c>
      <c r="C3" s="90" t="s">
        <v>240</v>
      </c>
      <c r="D3" s="90" t="s">
        <v>241</v>
      </c>
      <c r="E3" s="90" t="s">
        <v>242</v>
      </c>
      <c r="F3" s="90">
        <v>2</v>
      </c>
      <c r="G3" s="90">
        <v>6</v>
      </c>
      <c r="H3" s="90" t="s">
        <v>243</v>
      </c>
      <c r="I3" s="90" t="s">
        <v>232</v>
      </c>
      <c r="J3" s="90" t="s">
        <v>244</v>
      </c>
      <c r="K3" s="90" t="s">
        <v>241</v>
      </c>
      <c r="L3" s="90"/>
      <c r="M3" s="90">
        <v>1</v>
      </c>
      <c r="N3" s="90">
        <v>8</v>
      </c>
      <c r="O3" s="90" t="s">
        <v>245</v>
      </c>
      <c r="P3" s="90">
        <v>1</v>
      </c>
      <c r="Q3" s="91">
        <v>9</v>
      </c>
      <c r="R3" s="88"/>
      <c r="S3" s="88"/>
      <c r="T3" s="89" t="s">
        <v>239</v>
      </c>
      <c r="U3" s="90" t="s">
        <v>240</v>
      </c>
      <c r="V3" s="90" t="s">
        <v>241</v>
      </c>
      <c r="W3" s="90" t="s">
        <v>242</v>
      </c>
      <c r="X3" s="90">
        <v>2</v>
      </c>
      <c r="Y3" s="90">
        <v>6</v>
      </c>
      <c r="Z3" s="90" t="s">
        <v>243</v>
      </c>
      <c r="AA3" s="90" t="s">
        <v>232</v>
      </c>
      <c r="AB3" s="90" t="s">
        <v>244</v>
      </c>
      <c r="AC3" s="90" t="s">
        <v>241</v>
      </c>
      <c r="AD3" s="90"/>
      <c r="AE3" s="90">
        <v>1</v>
      </c>
      <c r="AF3" s="90">
        <v>8</v>
      </c>
      <c r="AG3" s="90" t="s">
        <v>245</v>
      </c>
      <c r="AH3" s="90">
        <v>1</v>
      </c>
      <c r="AI3" s="91">
        <v>9</v>
      </c>
      <c r="AL3" s="85"/>
      <c r="AN3" s="85"/>
      <c r="AP3" s="85"/>
      <c r="AR3" s="92"/>
      <c r="AS3" s="93"/>
      <c r="AU3" s="92"/>
    </row>
    <row r="4" spans="1:53" x14ac:dyDescent="0.2">
      <c r="A4" s="88"/>
      <c r="B4" s="94">
        <v>2</v>
      </c>
      <c r="C4" s="95">
        <v>4</v>
      </c>
      <c r="D4" s="95" t="s">
        <v>246</v>
      </c>
      <c r="E4" s="96" t="s">
        <v>238</v>
      </c>
      <c r="F4" s="96" t="s">
        <v>247</v>
      </c>
      <c r="G4" s="96">
        <v>7</v>
      </c>
      <c r="H4" s="96" t="s">
        <v>242</v>
      </c>
      <c r="I4" s="96">
        <v>2</v>
      </c>
      <c r="J4" s="96" t="s">
        <v>238</v>
      </c>
      <c r="K4" s="96">
        <v>1</v>
      </c>
      <c r="L4" s="96">
        <v>8</v>
      </c>
      <c r="M4" s="96" t="s">
        <v>248</v>
      </c>
      <c r="N4" s="96" t="s">
        <v>238</v>
      </c>
      <c r="O4" s="96">
        <v>2</v>
      </c>
      <c r="P4" s="96">
        <v>1</v>
      </c>
      <c r="Q4" s="97" t="s">
        <v>246</v>
      </c>
      <c r="R4" s="88"/>
      <c r="S4" s="88"/>
      <c r="T4" s="94" t="s">
        <v>151</v>
      </c>
      <c r="U4" s="95" t="s">
        <v>249</v>
      </c>
      <c r="V4" s="95" t="s">
        <v>250</v>
      </c>
      <c r="W4" s="96" t="s">
        <v>251</v>
      </c>
      <c r="X4" s="96" t="s">
        <v>238</v>
      </c>
      <c r="Y4" s="96">
        <v>2</v>
      </c>
      <c r="Z4" s="96">
        <v>4</v>
      </c>
      <c r="AA4" s="96" t="s">
        <v>246</v>
      </c>
      <c r="AB4" s="96"/>
      <c r="AC4" s="96" t="s">
        <v>232</v>
      </c>
      <c r="AD4" s="96" t="s">
        <v>252</v>
      </c>
      <c r="AE4" s="96" t="s">
        <v>253</v>
      </c>
      <c r="AF4" s="96" t="s">
        <v>254</v>
      </c>
      <c r="AG4" s="96">
        <v>2</v>
      </c>
      <c r="AH4" s="96">
        <v>2</v>
      </c>
      <c r="AI4" s="97" t="s">
        <v>246</v>
      </c>
      <c r="AK4" s="84" t="s">
        <v>255</v>
      </c>
      <c r="AM4" s="85"/>
      <c r="AR4" s="83" t="s">
        <v>248</v>
      </c>
      <c r="AS4" s="83" t="s">
        <v>256</v>
      </c>
      <c r="AU4" s="83" t="s">
        <v>257</v>
      </c>
    </row>
    <row r="5" spans="1:53" x14ac:dyDescent="0.2">
      <c r="A5" s="88"/>
      <c r="R5" s="88"/>
      <c r="S5" s="88"/>
      <c r="AR5" s="83" t="s">
        <v>258</v>
      </c>
      <c r="AS5" s="83" t="s">
        <v>235</v>
      </c>
      <c r="AU5" s="83" t="s">
        <v>232</v>
      </c>
    </row>
    <row r="6" spans="1:53" x14ac:dyDescent="0.2">
      <c r="A6" s="88"/>
      <c r="B6" s="98" t="s">
        <v>232</v>
      </c>
      <c r="C6" s="99" t="s">
        <v>252</v>
      </c>
      <c r="D6" s="99" t="s">
        <v>253</v>
      </c>
      <c r="E6" s="99" t="s">
        <v>241</v>
      </c>
      <c r="F6" s="99" t="s">
        <v>259</v>
      </c>
      <c r="G6" s="99" t="s">
        <v>240</v>
      </c>
      <c r="H6" s="99" t="s">
        <v>260</v>
      </c>
      <c r="I6" s="99" t="s">
        <v>259</v>
      </c>
      <c r="J6" s="99"/>
      <c r="K6" s="99" t="s">
        <v>238</v>
      </c>
      <c r="L6" s="99" t="s">
        <v>238</v>
      </c>
      <c r="M6" s="99" t="s">
        <v>238</v>
      </c>
      <c r="N6" s="99" t="s">
        <v>238</v>
      </c>
      <c r="O6" s="99">
        <v>1</v>
      </c>
      <c r="P6" s="99">
        <v>5</v>
      </c>
      <c r="Q6" s="100" t="s">
        <v>246</v>
      </c>
      <c r="R6" s="88"/>
      <c r="S6" s="88"/>
      <c r="T6" s="98" t="s">
        <v>261</v>
      </c>
      <c r="U6" s="99" t="s">
        <v>250</v>
      </c>
      <c r="V6" s="99" t="s">
        <v>262</v>
      </c>
      <c r="W6" s="99" t="s">
        <v>241</v>
      </c>
      <c r="X6" s="99" t="s">
        <v>263</v>
      </c>
      <c r="Y6" s="99" t="s">
        <v>251</v>
      </c>
      <c r="Z6" s="99" t="s">
        <v>263</v>
      </c>
      <c r="AA6" s="99" t="s">
        <v>264</v>
      </c>
      <c r="AB6" s="99" t="s">
        <v>238</v>
      </c>
      <c r="AC6" s="99" t="s">
        <v>238</v>
      </c>
      <c r="AD6" s="99" t="s">
        <v>238</v>
      </c>
      <c r="AE6" s="99" t="s">
        <v>238</v>
      </c>
      <c r="AF6" s="99" t="s">
        <v>238</v>
      </c>
      <c r="AG6" s="99">
        <v>6</v>
      </c>
      <c r="AH6" s="99">
        <v>0</v>
      </c>
      <c r="AI6" s="100" t="s">
        <v>265</v>
      </c>
      <c r="AJ6" s="83" t="s">
        <v>238</v>
      </c>
      <c r="AK6" s="84" t="s">
        <v>238</v>
      </c>
      <c r="AR6" s="83" t="s">
        <v>266</v>
      </c>
      <c r="AS6" s="83" t="s">
        <v>248</v>
      </c>
      <c r="AT6" s="83" t="s">
        <v>238</v>
      </c>
      <c r="AU6" s="83" t="s">
        <v>237</v>
      </c>
    </row>
    <row r="7" spans="1:53" x14ac:dyDescent="0.2">
      <c r="A7" s="88"/>
      <c r="B7" s="94" t="s">
        <v>261</v>
      </c>
      <c r="C7" s="96" t="s">
        <v>250</v>
      </c>
      <c r="D7" s="96" t="s">
        <v>262</v>
      </c>
      <c r="E7" s="96" t="s">
        <v>254</v>
      </c>
      <c r="F7" s="96">
        <v>6</v>
      </c>
      <c r="G7" s="96">
        <v>0</v>
      </c>
      <c r="H7" s="96" t="s">
        <v>265</v>
      </c>
      <c r="I7" s="96" t="s">
        <v>238</v>
      </c>
      <c r="J7" s="96" t="s">
        <v>238</v>
      </c>
      <c r="K7" s="96" t="s">
        <v>267</v>
      </c>
      <c r="L7" s="96" t="s">
        <v>268</v>
      </c>
      <c r="M7" s="96" t="s">
        <v>251</v>
      </c>
      <c r="N7" s="96">
        <v>1</v>
      </c>
      <c r="O7" s="96">
        <v>0</v>
      </c>
      <c r="P7" s="96">
        <v>1</v>
      </c>
      <c r="Q7" s="97">
        <v>5</v>
      </c>
      <c r="R7" s="88"/>
      <c r="S7" s="88"/>
      <c r="T7" s="94" t="s">
        <v>268</v>
      </c>
      <c r="U7" s="96" t="s">
        <v>259</v>
      </c>
      <c r="V7" s="96" t="s">
        <v>241</v>
      </c>
      <c r="W7" s="96" t="s">
        <v>269</v>
      </c>
      <c r="X7" s="96" t="s">
        <v>240</v>
      </c>
      <c r="Y7" s="96" t="s">
        <v>270</v>
      </c>
      <c r="Z7" s="96" t="s">
        <v>244</v>
      </c>
      <c r="AA7" s="96" t="s">
        <v>238</v>
      </c>
      <c r="AB7" s="96" t="s">
        <v>238</v>
      </c>
      <c r="AC7" s="96">
        <v>1</v>
      </c>
      <c r="AD7" s="96">
        <v>0</v>
      </c>
      <c r="AE7" s="96">
        <v>1</v>
      </c>
      <c r="AF7" s="96">
        <v>5</v>
      </c>
      <c r="AG7" s="96" t="s">
        <v>267</v>
      </c>
      <c r="AH7" s="96" t="s">
        <v>268</v>
      </c>
      <c r="AI7" s="97" t="s">
        <v>251</v>
      </c>
      <c r="AS7" s="83" t="s">
        <v>271</v>
      </c>
      <c r="AU7" s="83" t="s">
        <v>232</v>
      </c>
    </row>
    <row r="8" spans="1:53" x14ac:dyDescent="0.2">
      <c r="A8" s="88"/>
      <c r="R8" s="88"/>
      <c r="S8" s="88"/>
      <c r="AS8" s="83" t="s">
        <v>233</v>
      </c>
      <c r="AU8" s="83" t="s">
        <v>233</v>
      </c>
    </row>
    <row r="9" spans="1:53" x14ac:dyDescent="0.2">
      <c r="A9" s="88"/>
      <c r="B9" s="98" t="s">
        <v>151</v>
      </c>
      <c r="C9" s="99" t="s">
        <v>272</v>
      </c>
      <c r="D9" s="99" t="s">
        <v>240</v>
      </c>
      <c r="E9" s="99" t="s">
        <v>262</v>
      </c>
      <c r="F9" s="99" t="s">
        <v>241</v>
      </c>
      <c r="G9" s="99" t="s">
        <v>244</v>
      </c>
      <c r="H9" s="99" t="s">
        <v>253</v>
      </c>
      <c r="I9" s="99" t="s">
        <v>251</v>
      </c>
      <c r="J9" s="99" t="s">
        <v>273</v>
      </c>
      <c r="K9" s="99" t="s">
        <v>240</v>
      </c>
      <c r="L9" s="99" t="s">
        <v>270</v>
      </c>
      <c r="M9" s="99" t="s">
        <v>244</v>
      </c>
      <c r="N9" s="99" t="s">
        <v>238</v>
      </c>
      <c r="O9" s="90" t="s">
        <v>236</v>
      </c>
      <c r="P9" s="90" t="s">
        <v>274</v>
      </c>
      <c r="Q9" s="91" t="s">
        <v>274</v>
      </c>
      <c r="R9" s="88"/>
      <c r="S9" s="88"/>
      <c r="T9" s="98" t="s">
        <v>151</v>
      </c>
      <c r="U9" s="99" t="s">
        <v>272</v>
      </c>
      <c r="V9" s="99" t="s">
        <v>240</v>
      </c>
      <c r="W9" s="99" t="s">
        <v>262</v>
      </c>
      <c r="X9" s="99" t="s">
        <v>241</v>
      </c>
      <c r="Y9" s="99" t="s">
        <v>244</v>
      </c>
      <c r="Z9" s="99" t="s">
        <v>253</v>
      </c>
      <c r="AA9" s="99" t="s">
        <v>251</v>
      </c>
      <c r="AB9" s="99" t="s">
        <v>273</v>
      </c>
      <c r="AC9" s="99" t="s">
        <v>240</v>
      </c>
      <c r="AD9" s="99" t="s">
        <v>270</v>
      </c>
      <c r="AE9" s="99" t="s">
        <v>244</v>
      </c>
      <c r="AF9" s="99" t="s">
        <v>238</v>
      </c>
      <c r="AG9" s="90" t="s">
        <v>236</v>
      </c>
      <c r="AH9" s="90" t="s">
        <v>274</v>
      </c>
      <c r="AI9" s="91" t="s">
        <v>274</v>
      </c>
      <c r="AS9" s="83" t="s">
        <v>236</v>
      </c>
      <c r="AU9" s="83" t="s">
        <v>151</v>
      </c>
    </row>
    <row r="10" spans="1:53" x14ac:dyDescent="0.2">
      <c r="A10" s="88"/>
      <c r="B10" s="94" t="s">
        <v>256</v>
      </c>
      <c r="C10" s="96" t="s">
        <v>260</v>
      </c>
      <c r="D10" s="96" t="s">
        <v>253</v>
      </c>
      <c r="E10" s="96" t="s">
        <v>260</v>
      </c>
      <c r="F10" s="96" t="s">
        <v>275</v>
      </c>
      <c r="G10" s="96" t="s">
        <v>241</v>
      </c>
      <c r="H10" s="96" t="s">
        <v>259</v>
      </c>
      <c r="I10" s="96" t="s">
        <v>240</v>
      </c>
      <c r="J10" s="96" t="s">
        <v>260</v>
      </c>
      <c r="K10" s="96" t="s">
        <v>263</v>
      </c>
      <c r="L10" s="96" t="s">
        <v>260</v>
      </c>
      <c r="M10" s="96" t="s">
        <v>238</v>
      </c>
      <c r="N10" s="96" t="s">
        <v>238</v>
      </c>
      <c r="O10" s="101" t="s">
        <v>236</v>
      </c>
      <c r="P10" s="101" t="s">
        <v>244</v>
      </c>
      <c r="Q10" s="102"/>
      <c r="R10" s="88"/>
      <c r="S10" s="88"/>
      <c r="T10" s="94" t="s">
        <v>256</v>
      </c>
      <c r="U10" s="96" t="s">
        <v>260</v>
      </c>
      <c r="V10" s="96" t="s">
        <v>253</v>
      </c>
      <c r="W10" s="96" t="s">
        <v>260</v>
      </c>
      <c r="X10" s="96" t="s">
        <v>275</v>
      </c>
      <c r="Y10" s="96" t="s">
        <v>241</v>
      </c>
      <c r="Z10" s="96" t="s">
        <v>259</v>
      </c>
      <c r="AA10" s="96" t="s">
        <v>240</v>
      </c>
      <c r="AB10" s="96" t="s">
        <v>260</v>
      </c>
      <c r="AC10" s="96" t="s">
        <v>263</v>
      </c>
      <c r="AD10" s="96" t="s">
        <v>260</v>
      </c>
      <c r="AE10" s="96" t="s">
        <v>238</v>
      </c>
      <c r="AF10" s="96" t="s">
        <v>238</v>
      </c>
      <c r="AG10" s="101" t="s">
        <v>236</v>
      </c>
      <c r="AH10" s="101" t="s">
        <v>244</v>
      </c>
      <c r="AI10" s="102"/>
      <c r="AU10" s="83" t="s">
        <v>248</v>
      </c>
    </row>
    <row r="11" spans="1:53" x14ac:dyDescent="0.2">
      <c r="A11" s="88"/>
      <c r="R11" s="88"/>
      <c r="S11" s="88"/>
    </row>
    <row r="12" spans="1:53" x14ac:dyDescent="0.2">
      <c r="B12" s="98" t="s">
        <v>232</v>
      </c>
      <c r="C12" s="99" t="s">
        <v>244</v>
      </c>
      <c r="D12" s="99" t="s">
        <v>274</v>
      </c>
      <c r="E12" s="99" t="s">
        <v>259</v>
      </c>
      <c r="F12" s="99" t="s">
        <v>240</v>
      </c>
      <c r="G12" s="99" t="s">
        <v>251</v>
      </c>
      <c r="H12" s="99" t="s">
        <v>262</v>
      </c>
      <c r="I12" s="99" t="s">
        <v>240</v>
      </c>
      <c r="J12" s="99" t="s">
        <v>241</v>
      </c>
      <c r="K12" s="99" t="s">
        <v>244</v>
      </c>
      <c r="L12" s="99" t="s">
        <v>253</v>
      </c>
      <c r="M12" s="99" t="s">
        <v>260</v>
      </c>
      <c r="N12" s="99" t="s">
        <v>238</v>
      </c>
      <c r="O12" s="90" t="s">
        <v>236</v>
      </c>
      <c r="P12" s="90" t="s">
        <v>244</v>
      </c>
      <c r="Q12" s="91"/>
      <c r="T12" s="98" t="s">
        <v>232</v>
      </c>
      <c r="U12" s="99" t="s">
        <v>244</v>
      </c>
      <c r="V12" s="99" t="s">
        <v>274</v>
      </c>
      <c r="W12" s="99" t="s">
        <v>259</v>
      </c>
      <c r="X12" s="99" t="s">
        <v>240</v>
      </c>
      <c r="Y12" s="99" t="s">
        <v>251</v>
      </c>
      <c r="Z12" s="99" t="s">
        <v>262</v>
      </c>
      <c r="AA12" s="99" t="s">
        <v>240</v>
      </c>
      <c r="AB12" s="99" t="s">
        <v>241</v>
      </c>
      <c r="AC12" s="99" t="s">
        <v>244</v>
      </c>
      <c r="AD12" s="99" t="s">
        <v>253</v>
      </c>
      <c r="AE12" s="99" t="s">
        <v>260</v>
      </c>
      <c r="AF12" s="99" t="s">
        <v>238</v>
      </c>
      <c r="AG12" s="90" t="s">
        <v>236</v>
      </c>
      <c r="AH12" s="90" t="s">
        <v>244</v>
      </c>
      <c r="AI12" s="91"/>
    </row>
    <row r="13" spans="1:53" x14ac:dyDescent="0.2">
      <c r="A13" s="88"/>
      <c r="B13" s="94" t="s">
        <v>271</v>
      </c>
      <c r="C13" s="96" t="s">
        <v>241</v>
      </c>
      <c r="D13" s="96" t="s">
        <v>262</v>
      </c>
      <c r="E13" s="96" t="s">
        <v>275</v>
      </c>
      <c r="F13" s="96" t="s">
        <v>241</v>
      </c>
      <c r="G13" s="96" t="s">
        <v>259</v>
      </c>
      <c r="H13" s="96" t="s">
        <v>251</v>
      </c>
      <c r="I13" s="96" t="s">
        <v>253</v>
      </c>
      <c r="J13" s="96" t="s">
        <v>250</v>
      </c>
      <c r="K13" s="96" t="s">
        <v>259</v>
      </c>
      <c r="L13" s="96" t="s">
        <v>251</v>
      </c>
      <c r="M13" s="96"/>
      <c r="N13" s="96" t="s">
        <v>238</v>
      </c>
      <c r="O13" s="101">
        <v>2</v>
      </c>
      <c r="P13" s="101">
        <v>8</v>
      </c>
      <c r="Q13" s="102" t="s">
        <v>246</v>
      </c>
      <c r="R13" s="88"/>
      <c r="S13" s="88"/>
      <c r="T13" s="94" t="s">
        <v>271</v>
      </c>
      <c r="U13" s="96" t="s">
        <v>241</v>
      </c>
      <c r="V13" s="96" t="s">
        <v>262</v>
      </c>
      <c r="W13" s="96" t="s">
        <v>275</v>
      </c>
      <c r="X13" s="96" t="s">
        <v>241</v>
      </c>
      <c r="Y13" s="96" t="s">
        <v>259</v>
      </c>
      <c r="Z13" s="96" t="s">
        <v>251</v>
      </c>
      <c r="AA13" s="96" t="s">
        <v>253</v>
      </c>
      <c r="AB13" s="96" t="s">
        <v>250</v>
      </c>
      <c r="AC13" s="96" t="s">
        <v>259</v>
      </c>
      <c r="AD13" s="96" t="s">
        <v>251</v>
      </c>
      <c r="AE13" s="96"/>
      <c r="AF13" s="96" t="s">
        <v>238</v>
      </c>
      <c r="AG13" s="101">
        <v>2</v>
      </c>
      <c r="AH13" s="101">
        <v>8</v>
      </c>
      <c r="AI13" s="102" t="s">
        <v>246</v>
      </c>
      <c r="AJ13" s="88" t="s">
        <v>238</v>
      </c>
    </row>
    <row r="14" spans="1:53" x14ac:dyDescent="0.2">
      <c r="A14" s="88"/>
      <c r="R14" s="88"/>
      <c r="S14" s="88"/>
    </row>
    <row r="15" spans="1:53" x14ac:dyDescent="0.2">
      <c r="A15" s="88"/>
      <c r="B15" s="98" t="s">
        <v>151</v>
      </c>
      <c r="C15" s="99" t="s">
        <v>262</v>
      </c>
      <c r="D15" s="99" t="s">
        <v>251</v>
      </c>
      <c r="E15" s="99" t="s">
        <v>244</v>
      </c>
      <c r="F15" s="99" t="s">
        <v>241</v>
      </c>
      <c r="G15" s="99" t="s">
        <v>273</v>
      </c>
      <c r="H15" s="99" t="s">
        <v>241</v>
      </c>
      <c r="I15" s="99" t="s">
        <v>238</v>
      </c>
      <c r="J15" s="99" t="s">
        <v>238</v>
      </c>
      <c r="K15" s="99" t="s">
        <v>238</v>
      </c>
      <c r="L15" s="99" t="s">
        <v>238</v>
      </c>
      <c r="M15" s="90">
        <v>0</v>
      </c>
      <c r="N15" s="90">
        <v>7</v>
      </c>
      <c r="O15" s="90" t="s">
        <v>245</v>
      </c>
      <c r="P15" s="90">
        <v>3</v>
      </c>
      <c r="Q15" s="91">
        <v>0</v>
      </c>
      <c r="R15" s="88"/>
      <c r="S15" s="88"/>
      <c r="T15" s="98" t="s">
        <v>151</v>
      </c>
      <c r="U15" s="99" t="s">
        <v>262</v>
      </c>
      <c r="V15" s="99" t="s">
        <v>251</v>
      </c>
      <c r="W15" s="99" t="s">
        <v>244</v>
      </c>
      <c r="X15" s="99" t="s">
        <v>241</v>
      </c>
      <c r="Y15" s="99" t="s">
        <v>273</v>
      </c>
      <c r="Z15" s="99" t="s">
        <v>241</v>
      </c>
      <c r="AA15" s="99" t="s">
        <v>238</v>
      </c>
      <c r="AB15" s="99" t="s">
        <v>238</v>
      </c>
      <c r="AC15" s="99" t="s">
        <v>238</v>
      </c>
      <c r="AD15" s="99" t="s">
        <v>238</v>
      </c>
      <c r="AE15" s="90">
        <v>0</v>
      </c>
      <c r="AF15" s="90">
        <v>7</v>
      </c>
      <c r="AG15" s="90" t="s">
        <v>245</v>
      </c>
      <c r="AH15" s="90">
        <v>3</v>
      </c>
      <c r="AI15" s="91">
        <v>0</v>
      </c>
      <c r="AK15" s="84" t="s">
        <v>276</v>
      </c>
      <c r="AM15" s="83" t="s">
        <v>238</v>
      </c>
      <c r="AN15" s="83" t="s">
        <v>238</v>
      </c>
      <c r="AO15" s="83" t="s">
        <v>238</v>
      </c>
      <c r="AP15" s="83" t="s">
        <v>238</v>
      </c>
      <c r="AQ15" s="83" t="s">
        <v>238</v>
      </c>
      <c r="AR15" s="83" t="s">
        <v>238</v>
      </c>
      <c r="AS15" s="83" t="s">
        <v>238</v>
      </c>
      <c r="AU15" s="83" t="s">
        <v>238</v>
      </c>
      <c r="AW15" s="83" t="s">
        <v>238</v>
      </c>
      <c r="AX15" s="83" t="s">
        <v>238</v>
      </c>
      <c r="AY15" s="83" t="s">
        <v>238</v>
      </c>
      <c r="BA15" s="83" t="s">
        <v>238</v>
      </c>
    </row>
    <row r="16" spans="1:53" x14ac:dyDescent="0.2">
      <c r="A16" s="88"/>
      <c r="B16" s="94" t="s">
        <v>277</v>
      </c>
      <c r="C16" s="96" t="s">
        <v>240</v>
      </c>
      <c r="D16" s="96" t="s">
        <v>251</v>
      </c>
      <c r="E16" s="96" t="s">
        <v>238</v>
      </c>
      <c r="F16" s="96" t="s">
        <v>238</v>
      </c>
      <c r="G16" s="96"/>
      <c r="H16" s="96" t="s">
        <v>238</v>
      </c>
      <c r="I16" s="96" t="s">
        <v>238</v>
      </c>
      <c r="J16" s="96" t="s">
        <v>238</v>
      </c>
      <c r="K16" s="96" t="s">
        <v>238</v>
      </c>
      <c r="L16" s="96" t="s">
        <v>238</v>
      </c>
      <c r="M16" s="101">
        <v>1</v>
      </c>
      <c r="N16" s="101">
        <v>2</v>
      </c>
      <c r="O16" s="101" t="s">
        <v>245</v>
      </c>
      <c r="P16" s="101">
        <v>3</v>
      </c>
      <c r="Q16" s="102">
        <v>0</v>
      </c>
      <c r="R16" s="88"/>
      <c r="S16" s="88"/>
      <c r="T16" s="94" t="s">
        <v>277</v>
      </c>
      <c r="U16" s="96" t="s">
        <v>240</v>
      </c>
      <c r="V16" s="96" t="s">
        <v>251</v>
      </c>
      <c r="W16" s="96" t="s">
        <v>238</v>
      </c>
      <c r="X16" s="96" t="s">
        <v>238</v>
      </c>
      <c r="Y16" s="96"/>
      <c r="Z16" s="96" t="s">
        <v>238</v>
      </c>
      <c r="AA16" s="96" t="s">
        <v>238</v>
      </c>
      <c r="AB16" s="96" t="s">
        <v>238</v>
      </c>
      <c r="AC16" s="96" t="s">
        <v>238</v>
      </c>
      <c r="AD16" s="96" t="s">
        <v>238</v>
      </c>
      <c r="AE16" s="101">
        <v>1</v>
      </c>
      <c r="AF16" s="101">
        <v>2</v>
      </c>
      <c r="AG16" s="101" t="s">
        <v>245</v>
      </c>
      <c r="AH16" s="101">
        <v>3</v>
      </c>
      <c r="AI16" s="102">
        <v>0</v>
      </c>
      <c r="AK16" s="84" t="s">
        <v>278</v>
      </c>
    </row>
    <row r="17" spans="1:43" x14ac:dyDescent="0.2">
      <c r="AK17" s="84" t="s">
        <v>279</v>
      </c>
    </row>
    <row r="18" spans="1:43" x14ac:dyDescent="0.2">
      <c r="A18" s="88"/>
      <c r="B18" s="98" t="s">
        <v>151</v>
      </c>
      <c r="C18" s="99" t="s">
        <v>244</v>
      </c>
      <c r="D18" s="99" t="s">
        <v>260</v>
      </c>
      <c r="E18" s="99" t="s">
        <v>273</v>
      </c>
      <c r="F18" s="99" t="s">
        <v>267</v>
      </c>
      <c r="G18" s="99" t="s">
        <v>241</v>
      </c>
      <c r="H18" s="99" t="s">
        <v>273</v>
      </c>
      <c r="I18" s="99" t="s">
        <v>241</v>
      </c>
      <c r="J18" s="99" t="s">
        <v>238</v>
      </c>
      <c r="K18" s="99"/>
      <c r="L18" s="99" t="s">
        <v>238</v>
      </c>
      <c r="M18" s="90">
        <v>2</v>
      </c>
      <c r="N18" s="90">
        <v>0</v>
      </c>
      <c r="O18" s="90" t="s">
        <v>245</v>
      </c>
      <c r="P18" s="90">
        <v>0</v>
      </c>
      <c r="Q18" s="91">
        <v>0</v>
      </c>
      <c r="R18" s="88"/>
      <c r="S18" s="88"/>
      <c r="T18" s="98" t="s">
        <v>151</v>
      </c>
      <c r="U18" s="99" t="s">
        <v>244</v>
      </c>
      <c r="V18" s="99" t="s">
        <v>260</v>
      </c>
      <c r="W18" s="99" t="s">
        <v>273</v>
      </c>
      <c r="X18" s="99" t="s">
        <v>267</v>
      </c>
      <c r="Y18" s="99" t="s">
        <v>241</v>
      </c>
      <c r="Z18" s="99" t="s">
        <v>273</v>
      </c>
      <c r="AA18" s="99" t="s">
        <v>241</v>
      </c>
      <c r="AB18" s="99" t="s">
        <v>238</v>
      </c>
      <c r="AC18" s="99"/>
      <c r="AD18" s="99" t="s">
        <v>238</v>
      </c>
      <c r="AE18" s="90">
        <v>2</v>
      </c>
      <c r="AF18" s="90">
        <v>0</v>
      </c>
      <c r="AG18" s="90" t="s">
        <v>245</v>
      </c>
      <c r="AH18" s="90">
        <v>0</v>
      </c>
      <c r="AI18" s="91">
        <v>0</v>
      </c>
      <c r="AK18" s="84" t="s">
        <v>280</v>
      </c>
    </row>
    <row r="19" spans="1:43" x14ac:dyDescent="0.2">
      <c r="A19" s="88"/>
      <c r="B19" s="94" t="s">
        <v>237</v>
      </c>
      <c r="C19" s="96" t="s">
        <v>260</v>
      </c>
      <c r="D19" s="96" t="s">
        <v>273</v>
      </c>
      <c r="E19" s="96" t="s">
        <v>267</v>
      </c>
      <c r="F19" s="96" t="s">
        <v>241</v>
      </c>
      <c r="G19" s="96"/>
      <c r="H19" s="96"/>
      <c r="I19" s="96"/>
      <c r="J19" s="96" t="s">
        <v>238</v>
      </c>
      <c r="K19" s="96"/>
      <c r="L19" s="96" t="s">
        <v>238</v>
      </c>
      <c r="M19" s="101">
        <v>2</v>
      </c>
      <c r="N19" s="101">
        <v>2</v>
      </c>
      <c r="O19" s="101" t="s">
        <v>245</v>
      </c>
      <c r="P19" s="101">
        <v>0</v>
      </c>
      <c r="Q19" s="102">
        <v>0</v>
      </c>
      <c r="R19" s="88"/>
      <c r="S19" s="88"/>
      <c r="T19" s="94" t="s">
        <v>237</v>
      </c>
      <c r="U19" s="96" t="s">
        <v>260</v>
      </c>
      <c r="V19" s="96" t="s">
        <v>273</v>
      </c>
      <c r="W19" s="96" t="s">
        <v>267</v>
      </c>
      <c r="X19" s="96" t="s">
        <v>241</v>
      </c>
      <c r="Y19" s="96"/>
      <c r="Z19" s="96"/>
      <c r="AA19" s="96"/>
      <c r="AB19" s="96" t="s">
        <v>238</v>
      </c>
      <c r="AC19" s="96"/>
      <c r="AD19" s="96" t="s">
        <v>238</v>
      </c>
      <c r="AE19" s="101">
        <v>2</v>
      </c>
      <c r="AF19" s="101">
        <v>2</v>
      </c>
      <c r="AG19" s="101" t="s">
        <v>245</v>
      </c>
      <c r="AH19" s="101">
        <v>0</v>
      </c>
      <c r="AI19" s="102">
        <v>0</v>
      </c>
      <c r="AK19" s="84" t="s">
        <v>281</v>
      </c>
      <c r="AM19" s="83" t="s">
        <v>238</v>
      </c>
      <c r="AN19" s="83" t="s">
        <v>238</v>
      </c>
      <c r="AO19" s="83" t="s">
        <v>238</v>
      </c>
      <c r="AP19" s="83" t="s">
        <v>238</v>
      </c>
      <c r="AQ19" s="83" t="s">
        <v>238</v>
      </c>
    </row>
    <row r="20" spans="1:43" x14ac:dyDescent="0.2">
      <c r="A20" s="88"/>
      <c r="R20" s="88"/>
      <c r="S20" s="88"/>
    </row>
    <row r="21" spans="1:43" x14ac:dyDescent="0.2">
      <c r="A21" s="88"/>
      <c r="B21" s="98" t="s">
        <v>277</v>
      </c>
      <c r="C21" s="99" t="s">
        <v>241</v>
      </c>
      <c r="D21" s="99" t="s">
        <v>269</v>
      </c>
      <c r="E21" s="99" t="s">
        <v>251</v>
      </c>
      <c r="F21" s="99" t="s">
        <v>282</v>
      </c>
      <c r="G21" s="99" t="s">
        <v>250</v>
      </c>
      <c r="H21" s="99" t="s">
        <v>244</v>
      </c>
      <c r="I21" s="99" t="s">
        <v>260</v>
      </c>
      <c r="J21" s="99" t="s">
        <v>238</v>
      </c>
      <c r="K21" s="99"/>
      <c r="L21" s="99" t="s">
        <v>238</v>
      </c>
      <c r="M21" s="90">
        <v>0</v>
      </c>
      <c r="N21" s="90">
        <v>8</v>
      </c>
      <c r="O21" s="90" t="s">
        <v>245</v>
      </c>
      <c r="P21" s="90">
        <v>0</v>
      </c>
      <c r="Q21" s="91">
        <v>0</v>
      </c>
      <c r="R21" s="88"/>
      <c r="S21" s="88"/>
      <c r="T21" s="98" t="s">
        <v>277</v>
      </c>
      <c r="U21" s="99" t="s">
        <v>241</v>
      </c>
      <c r="V21" s="99" t="s">
        <v>269</v>
      </c>
      <c r="W21" s="99" t="s">
        <v>251</v>
      </c>
      <c r="X21" s="99" t="s">
        <v>282</v>
      </c>
      <c r="Y21" s="99" t="s">
        <v>250</v>
      </c>
      <c r="Z21" s="99" t="s">
        <v>244</v>
      </c>
      <c r="AA21" s="99" t="s">
        <v>260</v>
      </c>
      <c r="AB21" s="99" t="s">
        <v>238</v>
      </c>
      <c r="AC21" s="99"/>
      <c r="AD21" s="99" t="s">
        <v>238</v>
      </c>
      <c r="AE21" s="90">
        <v>0</v>
      </c>
      <c r="AF21" s="90">
        <v>8</v>
      </c>
      <c r="AG21" s="90" t="s">
        <v>245</v>
      </c>
      <c r="AH21" s="90">
        <v>0</v>
      </c>
      <c r="AI21" s="91">
        <v>0</v>
      </c>
    </row>
    <row r="22" spans="1:43" x14ac:dyDescent="0.2">
      <c r="A22" s="88"/>
      <c r="B22" s="94" t="s">
        <v>283</v>
      </c>
      <c r="C22" s="96" t="s">
        <v>260</v>
      </c>
      <c r="D22" s="96" t="s">
        <v>262</v>
      </c>
      <c r="E22" s="96" t="s">
        <v>240</v>
      </c>
      <c r="F22" s="96" t="s">
        <v>263</v>
      </c>
      <c r="G22" s="96" t="s">
        <v>251</v>
      </c>
      <c r="H22" s="96"/>
      <c r="I22" s="96"/>
      <c r="J22" s="96" t="s">
        <v>238</v>
      </c>
      <c r="K22" s="96"/>
      <c r="L22" s="96" t="s">
        <v>238</v>
      </c>
      <c r="M22" s="101">
        <v>1</v>
      </c>
      <c r="N22" s="101">
        <v>4</v>
      </c>
      <c r="O22" s="101" t="s">
        <v>245</v>
      </c>
      <c r="P22" s="101">
        <v>0</v>
      </c>
      <c r="Q22" s="102">
        <v>0</v>
      </c>
      <c r="R22" s="88"/>
      <c r="S22" s="88"/>
      <c r="T22" s="94" t="s">
        <v>283</v>
      </c>
      <c r="U22" s="96" t="s">
        <v>260</v>
      </c>
      <c r="V22" s="96" t="s">
        <v>262</v>
      </c>
      <c r="W22" s="96" t="s">
        <v>240</v>
      </c>
      <c r="X22" s="96" t="s">
        <v>263</v>
      </c>
      <c r="Y22" s="96" t="s">
        <v>251</v>
      </c>
      <c r="Z22" s="96"/>
      <c r="AA22" s="96"/>
      <c r="AB22" s="96" t="s">
        <v>238</v>
      </c>
      <c r="AC22" s="96"/>
      <c r="AD22" s="96" t="s">
        <v>238</v>
      </c>
      <c r="AE22" s="101">
        <v>1</v>
      </c>
      <c r="AF22" s="101">
        <v>4</v>
      </c>
      <c r="AG22" s="101" t="s">
        <v>245</v>
      </c>
      <c r="AH22" s="101">
        <v>0</v>
      </c>
      <c r="AI22" s="102">
        <v>0</v>
      </c>
    </row>
    <row r="23" spans="1:43" x14ac:dyDescent="0.2">
      <c r="A23" s="88"/>
      <c r="R23" s="88"/>
      <c r="S23" s="88"/>
    </row>
    <row r="24" spans="1:43" x14ac:dyDescent="0.2">
      <c r="A24" s="88"/>
      <c r="B24" s="98" t="s">
        <v>283</v>
      </c>
      <c r="C24" s="99" t="s">
        <v>241</v>
      </c>
      <c r="D24" s="99" t="s">
        <v>244</v>
      </c>
      <c r="E24" s="99" t="s">
        <v>251</v>
      </c>
      <c r="F24" s="99"/>
      <c r="G24" s="99" t="s">
        <v>238</v>
      </c>
      <c r="H24" s="99"/>
      <c r="I24" s="99" t="s">
        <v>238</v>
      </c>
      <c r="J24" s="99" t="s">
        <v>238</v>
      </c>
      <c r="K24" s="99" t="s">
        <v>264</v>
      </c>
      <c r="L24" s="99" t="s">
        <v>238</v>
      </c>
      <c r="M24" s="90">
        <v>2</v>
      </c>
      <c r="N24" s="90">
        <v>1</v>
      </c>
      <c r="O24" s="90" t="s">
        <v>245</v>
      </c>
      <c r="P24" s="90">
        <v>0</v>
      </c>
      <c r="Q24" s="91">
        <v>0</v>
      </c>
      <c r="R24" s="88"/>
      <c r="S24" s="88"/>
      <c r="T24" s="98" t="s">
        <v>283</v>
      </c>
      <c r="U24" s="99" t="s">
        <v>241</v>
      </c>
      <c r="V24" s="99" t="s">
        <v>244</v>
      </c>
      <c r="W24" s="99" t="s">
        <v>251</v>
      </c>
      <c r="X24" s="99"/>
      <c r="Y24" s="99" t="s">
        <v>238</v>
      </c>
      <c r="Z24" s="99"/>
      <c r="AA24" s="99" t="s">
        <v>238</v>
      </c>
      <c r="AB24" s="99" t="s">
        <v>238</v>
      </c>
      <c r="AC24" s="99" t="s">
        <v>264</v>
      </c>
      <c r="AD24" s="99" t="s">
        <v>238</v>
      </c>
      <c r="AE24" s="90">
        <v>2</v>
      </c>
      <c r="AF24" s="90">
        <v>1</v>
      </c>
      <c r="AG24" s="90" t="s">
        <v>245</v>
      </c>
      <c r="AH24" s="90">
        <v>0</v>
      </c>
      <c r="AI24" s="91">
        <v>0</v>
      </c>
    </row>
    <row r="25" spans="1:43" x14ac:dyDescent="0.2">
      <c r="A25" s="88"/>
      <c r="B25" s="94" t="s">
        <v>151</v>
      </c>
      <c r="C25" s="96" t="s">
        <v>282</v>
      </c>
      <c r="D25" s="96" t="s">
        <v>250</v>
      </c>
      <c r="E25" s="96" t="s">
        <v>244</v>
      </c>
      <c r="F25" s="96" t="s">
        <v>260</v>
      </c>
      <c r="G25" s="96" t="s">
        <v>238</v>
      </c>
      <c r="H25" s="96" t="s">
        <v>238</v>
      </c>
      <c r="I25" s="101" t="s">
        <v>239</v>
      </c>
      <c r="J25" s="101" t="s">
        <v>240</v>
      </c>
      <c r="K25" s="101" t="s">
        <v>241</v>
      </c>
      <c r="L25" s="101" t="s">
        <v>259</v>
      </c>
      <c r="M25" s="101" t="s">
        <v>273</v>
      </c>
      <c r="N25" s="101" t="s">
        <v>260</v>
      </c>
      <c r="O25" s="101" t="s">
        <v>272</v>
      </c>
      <c r="P25" s="101" t="s">
        <v>241</v>
      </c>
      <c r="Q25" s="102" t="s">
        <v>269</v>
      </c>
      <c r="R25" s="88"/>
      <c r="S25" s="88"/>
      <c r="T25" s="94" t="s">
        <v>151</v>
      </c>
      <c r="U25" s="96" t="s">
        <v>282</v>
      </c>
      <c r="V25" s="96" t="s">
        <v>250</v>
      </c>
      <c r="W25" s="96" t="s">
        <v>244</v>
      </c>
      <c r="X25" s="96" t="s">
        <v>260</v>
      </c>
      <c r="Y25" s="96" t="s">
        <v>238</v>
      </c>
      <c r="Z25" s="96" t="s">
        <v>238</v>
      </c>
      <c r="AA25" s="101" t="s">
        <v>239</v>
      </c>
      <c r="AB25" s="101" t="s">
        <v>240</v>
      </c>
      <c r="AC25" s="101" t="s">
        <v>284</v>
      </c>
      <c r="AD25" s="101" t="s">
        <v>259</v>
      </c>
      <c r="AE25" s="101" t="s">
        <v>273</v>
      </c>
      <c r="AF25" s="101" t="s">
        <v>260</v>
      </c>
      <c r="AG25" s="101" t="s">
        <v>272</v>
      </c>
      <c r="AH25" s="101" t="s">
        <v>241</v>
      </c>
      <c r="AI25" s="102" t="s">
        <v>269</v>
      </c>
    </row>
    <row r="26" spans="1:43" x14ac:dyDescent="0.2">
      <c r="A26" s="88"/>
      <c r="R26" s="88"/>
      <c r="S26" s="88"/>
    </row>
    <row r="27" spans="1:43" x14ac:dyDescent="0.2">
      <c r="A27" s="88"/>
      <c r="B27" s="98" t="s">
        <v>151</v>
      </c>
      <c r="C27" s="99" t="s">
        <v>250</v>
      </c>
      <c r="D27" s="99" t="s">
        <v>253</v>
      </c>
      <c r="E27" s="99" t="s">
        <v>260</v>
      </c>
      <c r="F27" s="99" t="s">
        <v>259</v>
      </c>
      <c r="G27" s="99" t="s">
        <v>259</v>
      </c>
      <c r="H27" s="99" t="s">
        <v>241</v>
      </c>
      <c r="I27" s="99" t="s">
        <v>272</v>
      </c>
      <c r="J27" s="99" t="s">
        <v>272</v>
      </c>
      <c r="K27" s="99" t="s">
        <v>241</v>
      </c>
      <c r="L27" s="99" t="s">
        <v>244</v>
      </c>
      <c r="M27" s="99" t="s">
        <v>260</v>
      </c>
      <c r="N27" s="99" t="s">
        <v>238</v>
      </c>
      <c r="O27" s="90" t="s">
        <v>236</v>
      </c>
      <c r="P27" s="90" t="s">
        <v>274</v>
      </c>
      <c r="Q27" s="91" t="s">
        <v>274</v>
      </c>
      <c r="R27" s="88"/>
      <c r="S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103"/>
    </row>
    <row r="28" spans="1:43" x14ac:dyDescent="0.2">
      <c r="A28" s="88"/>
      <c r="B28" s="94" t="s">
        <v>271</v>
      </c>
      <c r="C28" s="96" t="s">
        <v>251</v>
      </c>
      <c r="D28" s="96" t="s">
        <v>244</v>
      </c>
      <c r="E28" s="96" t="s">
        <v>285</v>
      </c>
      <c r="F28" s="96" t="s">
        <v>250</v>
      </c>
      <c r="G28" s="96" t="s">
        <v>241</v>
      </c>
      <c r="H28" s="96" t="s">
        <v>238</v>
      </c>
      <c r="I28" s="96">
        <v>1</v>
      </c>
      <c r="J28" s="96">
        <v>8</v>
      </c>
      <c r="K28" s="96" t="s">
        <v>248</v>
      </c>
      <c r="L28" s="96" t="s">
        <v>238</v>
      </c>
      <c r="M28" s="96" t="s">
        <v>271</v>
      </c>
      <c r="N28" s="96" t="s">
        <v>238</v>
      </c>
      <c r="O28" s="96">
        <v>1</v>
      </c>
      <c r="P28" s="96">
        <v>9</v>
      </c>
      <c r="Q28" s="97" t="s">
        <v>246</v>
      </c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103"/>
    </row>
    <row r="29" spans="1:43" x14ac:dyDescent="0.2">
      <c r="A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103"/>
    </row>
    <row r="30" spans="1:43" x14ac:dyDescent="0.2">
      <c r="A30" s="88"/>
      <c r="B30" s="98" t="s">
        <v>283</v>
      </c>
      <c r="C30" s="99" t="s">
        <v>251</v>
      </c>
      <c r="D30" s="99" t="s">
        <v>272</v>
      </c>
      <c r="E30" s="99" t="s">
        <v>240</v>
      </c>
      <c r="F30" s="99" t="s">
        <v>286</v>
      </c>
      <c r="G30" s="99" t="s">
        <v>259</v>
      </c>
      <c r="H30" s="99" t="s">
        <v>251</v>
      </c>
      <c r="I30" s="99" t="s">
        <v>259</v>
      </c>
      <c r="J30" s="99"/>
      <c r="K30" s="99" t="s">
        <v>253</v>
      </c>
      <c r="L30" s="99" t="s">
        <v>251</v>
      </c>
      <c r="M30" s="99" t="s">
        <v>244</v>
      </c>
      <c r="N30" s="99" t="s">
        <v>285</v>
      </c>
      <c r="O30" s="99" t="s">
        <v>250</v>
      </c>
      <c r="P30" s="99" t="s">
        <v>241</v>
      </c>
      <c r="Q30" s="100" t="s">
        <v>238</v>
      </c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103"/>
    </row>
    <row r="31" spans="1:43" x14ac:dyDescent="0.2">
      <c r="A31" s="88"/>
      <c r="B31" s="104">
        <v>0</v>
      </c>
      <c r="C31" s="101">
        <v>2</v>
      </c>
      <c r="D31" s="101">
        <v>0</v>
      </c>
      <c r="E31" s="96" t="s">
        <v>248</v>
      </c>
      <c r="F31" s="96" t="s">
        <v>238</v>
      </c>
      <c r="G31" s="101" t="s">
        <v>149</v>
      </c>
      <c r="H31" s="96">
        <v>0</v>
      </c>
      <c r="I31" s="96">
        <v>3</v>
      </c>
      <c r="J31" s="96">
        <v>4</v>
      </c>
      <c r="K31" s="96">
        <v>5</v>
      </c>
      <c r="L31" s="96" t="s">
        <v>238</v>
      </c>
      <c r="M31" s="101" t="s">
        <v>248</v>
      </c>
      <c r="N31" s="96">
        <v>1</v>
      </c>
      <c r="O31" s="96">
        <v>0</v>
      </c>
      <c r="P31" s="96">
        <v>2</v>
      </c>
      <c r="Q31" s="97">
        <v>3</v>
      </c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103"/>
    </row>
    <row r="32" spans="1:43" x14ac:dyDescent="0.2">
      <c r="A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103"/>
    </row>
    <row r="33" spans="1:37" x14ac:dyDescent="0.2">
      <c r="A33" s="88"/>
      <c r="B33" s="98"/>
      <c r="C33" s="99"/>
      <c r="D33" s="99" t="s">
        <v>283</v>
      </c>
      <c r="E33" s="99" t="s">
        <v>251</v>
      </c>
      <c r="F33" s="99" t="s">
        <v>272</v>
      </c>
      <c r="G33" s="99" t="s">
        <v>240</v>
      </c>
      <c r="H33" s="99" t="s">
        <v>286</v>
      </c>
      <c r="I33" s="99" t="s">
        <v>259</v>
      </c>
      <c r="J33" s="99" t="s">
        <v>251</v>
      </c>
      <c r="K33" s="99" t="s">
        <v>259</v>
      </c>
      <c r="L33" s="99"/>
      <c r="M33" s="99" t="s">
        <v>268</v>
      </c>
      <c r="N33" s="99" t="s">
        <v>267</v>
      </c>
      <c r="O33" s="99"/>
      <c r="P33" s="99"/>
      <c r="Q33" s="100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105"/>
      <c r="AH33" s="105"/>
      <c r="AI33" s="105"/>
      <c r="AJ33" s="88"/>
      <c r="AK33" s="103"/>
    </row>
    <row r="34" spans="1:37" x14ac:dyDescent="0.2">
      <c r="A34" s="88"/>
      <c r="B34" s="104">
        <v>4</v>
      </c>
      <c r="C34" s="96" t="s">
        <v>287</v>
      </c>
      <c r="D34" s="96">
        <v>0</v>
      </c>
      <c r="E34" s="96">
        <v>3</v>
      </c>
      <c r="F34" s="96">
        <v>4</v>
      </c>
      <c r="G34" s="96">
        <v>5</v>
      </c>
      <c r="H34" s="96" t="s">
        <v>238</v>
      </c>
      <c r="I34" s="96" t="s">
        <v>238</v>
      </c>
      <c r="J34" s="96"/>
      <c r="K34" s="101">
        <v>1</v>
      </c>
      <c r="L34" s="101">
        <v>0</v>
      </c>
      <c r="M34" s="96" t="s">
        <v>287</v>
      </c>
      <c r="N34" s="96">
        <v>1</v>
      </c>
      <c r="O34" s="96">
        <v>0</v>
      </c>
      <c r="P34" s="96">
        <v>2</v>
      </c>
      <c r="Q34" s="97">
        <v>4</v>
      </c>
      <c r="R34" s="88"/>
      <c r="S34" s="8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S42"/>
  <sheetViews>
    <sheetView topLeftCell="I1" workbookViewId="0">
      <selection activeCell="AQ25" sqref="AQ25"/>
    </sheetView>
  </sheetViews>
  <sheetFormatPr baseColWidth="10" defaultColWidth="8.83203125" defaultRowHeight="16" x14ac:dyDescent="0.2"/>
  <cols>
    <col min="1" max="2" width="8.83203125" customWidth="1"/>
    <col min="3" max="22" width="2.33203125" customWidth="1"/>
    <col min="23" max="23" width="8.83203125" customWidth="1"/>
    <col min="24" max="43" width="2.33203125" customWidth="1"/>
    <col min="44" max="1025" width="8.83203125" customWidth="1"/>
  </cols>
  <sheetData>
    <row r="2" spans="2:45" x14ac:dyDescent="0.2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0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X2">
        <v>0</v>
      </c>
      <c r="Y2">
        <v>1</v>
      </c>
      <c r="Z2">
        <v>2</v>
      </c>
      <c r="AA2">
        <v>3</v>
      </c>
      <c r="AB2">
        <v>4</v>
      </c>
      <c r="AC2">
        <v>5</v>
      </c>
      <c r="AD2">
        <v>6</v>
      </c>
      <c r="AE2">
        <v>7</v>
      </c>
      <c r="AF2">
        <v>8</v>
      </c>
      <c r="AG2">
        <v>9</v>
      </c>
      <c r="AH2">
        <v>0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</row>
    <row r="3" spans="2:45" x14ac:dyDescent="0.2">
      <c r="B3">
        <v>0</v>
      </c>
      <c r="C3" s="106" t="s">
        <v>277</v>
      </c>
      <c r="D3" s="107" t="s">
        <v>260</v>
      </c>
      <c r="E3" s="107" t="s">
        <v>262</v>
      </c>
      <c r="F3" s="107" t="s">
        <v>242</v>
      </c>
      <c r="G3" s="107">
        <v>1</v>
      </c>
      <c r="H3" s="107">
        <v>9</v>
      </c>
      <c r="I3" s="107" t="s">
        <v>243</v>
      </c>
      <c r="J3" s="107" t="s">
        <v>256</v>
      </c>
      <c r="K3" s="107" t="s">
        <v>241</v>
      </c>
      <c r="L3" s="107" t="s">
        <v>286</v>
      </c>
      <c r="M3" s="107"/>
      <c r="N3" s="107"/>
      <c r="O3" s="107"/>
      <c r="P3" s="107"/>
      <c r="Q3" s="107"/>
      <c r="R3" s="107">
        <v>2</v>
      </c>
      <c r="S3" s="107">
        <v>1</v>
      </c>
      <c r="T3" s="107" t="s">
        <v>245</v>
      </c>
      <c r="U3" s="107">
        <v>5</v>
      </c>
      <c r="V3" s="108">
        <v>6</v>
      </c>
      <c r="W3" s="37">
        <v>0</v>
      </c>
      <c r="X3" s="106" t="s">
        <v>277</v>
      </c>
      <c r="Y3" s="107" t="s">
        <v>260</v>
      </c>
      <c r="Z3" s="107" t="s">
        <v>262</v>
      </c>
      <c r="AA3" s="107" t="s">
        <v>242</v>
      </c>
      <c r="AB3" s="107">
        <v>1</v>
      </c>
      <c r="AC3" s="107">
        <v>9</v>
      </c>
      <c r="AD3" s="107" t="s">
        <v>243</v>
      </c>
      <c r="AE3" s="107" t="s">
        <v>256</v>
      </c>
      <c r="AF3" s="107" t="s">
        <v>241</v>
      </c>
      <c r="AG3" s="107" t="s">
        <v>286</v>
      </c>
      <c r="AH3" s="107"/>
      <c r="AI3" s="107"/>
      <c r="AJ3" s="107"/>
      <c r="AK3" s="107"/>
      <c r="AL3" s="107"/>
      <c r="AM3" s="107">
        <v>2</v>
      </c>
      <c r="AN3" s="107">
        <v>1</v>
      </c>
      <c r="AO3" s="107" t="s">
        <v>245</v>
      </c>
      <c r="AP3" s="107">
        <v>5</v>
      </c>
      <c r="AQ3" s="108">
        <v>6</v>
      </c>
    </row>
    <row r="4" spans="2:45" x14ac:dyDescent="0.2">
      <c r="B4">
        <v>1</v>
      </c>
      <c r="C4" s="6" t="s">
        <v>151</v>
      </c>
      <c r="D4" s="37" t="s">
        <v>249</v>
      </c>
      <c r="E4" s="37" t="s">
        <v>250</v>
      </c>
      <c r="F4" s="7" t="s">
        <v>251</v>
      </c>
      <c r="G4" s="7" t="s">
        <v>238</v>
      </c>
      <c r="H4" s="7">
        <v>2</v>
      </c>
      <c r="I4" s="7">
        <v>4</v>
      </c>
      <c r="J4" s="7" t="s">
        <v>242</v>
      </c>
      <c r="K4" s="7">
        <v>5</v>
      </c>
      <c r="L4" s="7" t="s">
        <v>246</v>
      </c>
      <c r="M4" s="37"/>
      <c r="N4" s="37" t="s">
        <v>232</v>
      </c>
      <c r="O4" s="37" t="s">
        <v>252</v>
      </c>
      <c r="P4" s="7" t="s">
        <v>253</v>
      </c>
      <c r="Q4" s="7" t="s">
        <v>238</v>
      </c>
      <c r="R4" s="7">
        <v>2</v>
      </c>
      <c r="S4" s="7">
        <v>8</v>
      </c>
      <c r="T4" s="37" t="s">
        <v>254</v>
      </c>
      <c r="U4" s="37">
        <v>6</v>
      </c>
      <c r="V4" s="36" t="s">
        <v>246</v>
      </c>
      <c r="W4" s="37">
        <v>1</v>
      </c>
      <c r="X4" s="6" t="s">
        <v>151</v>
      </c>
      <c r="Y4" s="37" t="s">
        <v>249</v>
      </c>
      <c r="Z4" s="37" t="s">
        <v>250</v>
      </c>
      <c r="AA4" s="7" t="s">
        <v>251</v>
      </c>
      <c r="AB4" s="7" t="s">
        <v>238</v>
      </c>
      <c r="AC4" s="7">
        <v>2</v>
      </c>
      <c r="AD4" s="7">
        <v>4</v>
      </c>
      <c r="AE4" s="7" t="s">
        <v>242</v>
      </c>
      <c r="AF4" s="7">
        <v>5</v>
      </c>
      <c r="AG4" s="7" t="s">
        <v>246</v>
      </c>
      <c r="AH4" s="37"/>
      <c r="AI4" s="37" t="s">
        <v>232</v>
      </c>
      <c r="AJ4" s="37" t="s">
        <v>252</v>
      </c>
      <c r="AK4" s="7" t="s">
        <v>253</v>
      </c>
      <c r="AL4" s="7" t="s">
        <v>238</v>
      </c>
      <c r="AM4" s="7">
        <v>2</v>
      </c>
      <c r="AN4" s="7">
        <v>8</v>
      </c>
      <c r="AO4" s="37" t="s">
        <v>242</v>
      </c>
      <c r="AP4" s="37">
        <v>6</v>
      </c>
      <c r="AQ4" s="36" t="s">
        <v>246</v>
      </c>
    </row>
    <row r="5" spans="2:45" x14ac:dyDescent="0.2">
      <c r="B5">
        <v>2</v>
      </c>
      <c r="C5" s="6" t="s">
        <v>151</v>
      </c>
      <c r="D5" s="37" t="s">
        <v>245</v>
      </c>
      <c r="E5" s="37" t="s">
        <v>236</v>
      </c>
      <c r="F5" s="7" t="s">
        <v>274</v>
      </c>
      <c r="G5" s="37" t="s">
        <v>274</v>
      </c>
      <c r="H5" s="7" t="s">
        <v>238</v>
      </c>
      <c r="I5" s="37" t="s">
        <v>256</v>
      </c>
      <c r="J5" s="7" t="s">
        <v>268</v>
      </c>
      <c r="K5" s="37" t="s">
        <v>245</v>
      </c>
      <c r="L5" s="7" t="s">
        <v>236</v>
      </c>
      <c r="M5" s="7" t="s">
        <v>244</v>
      </c>
      <c r="N5" s="7" t="s">
        <v>238</v>
      </c>
      <c r="O5" s="7" t="s">
        <v>238</v>
      </c>
      <c r="P5" s="37" t="s">
        <v>149</v>
      </c>
      <c r="Q5" s="37" t="s">
        <v>245</v>
      </c>
      <c r="R5" s="7" t="s">
        <v>236</v>
      </c>
      <c r="S5" s="7" t="s">
        <v>244</v>
      </c>
      <c r="T5" s="37" t="s">
        <v>238</v>
      </c>
      <c r="U5" s="7" t="s">
        <v>238</v>
      </c>
      <c r="V5" s="36" t="s">
        <v>238</v>
      </c>
      <c r="W5" s="7">
        <v>2</v>
      </c>
      <c r="X5" s="6" t="s">
        <v>288</v>
      </c>
      <c r="Y5" s="7" t="s">
        <v>261</v>
      </c>
      <c r="Z5" s="7">
        <v>2</v>
      </c>
      <c r="AA5">
        <v>5</v>
      </c>
      <c r="AB5" t="s">
        <v>238</v>
      </c>
      <c r="AC5" t="s">
        <v>238</v>
      </c>
      <c r="AD5" t="s">
        <v>233</v>
      </c>
      <c r="AE5" t="s">
        <v>257</v>
      </c>
      <c r="AF5" t="s">
        <v>289</v>
      </c>
      <c r="AG5" s="7">
        <v>1</v>
      </c>
      <c r="AH5">
        <v>0</v>
      </c>
      <c r="AI5">
        <v>0</v>
      </c>
      <c r="AK5" t="s">
        <v>238</v>
      </c>
      <c r="AL5">
        <v>2</v>
      </c>
      <c r="AM5" s="7">
        <v>5</v>
      </c>
      <c r="AN5" s="7"/>
      <c r="AO5" s="37"/>
      <c r="AP5" s="7">
        <v>2</v>
      </c>
      <c r="AQ5" s="36">
        <v>5</v>
      </c>
      <c r="AS5" t="s">
        <v>290</v>
      </c>
    </row>
    <row r="6" spans="2:45" x14ac:dyDescent="0.2">
      <c r="B6">
        <v>3</v>
      </c>
      <c r="C6" s="28" t="s">
        <v>261</v>
      </c>
      <c r="D6" s="109">
        <v>6</v>
      </c>
      <c r="E6" s="109">
        <v>5</v>
      </c>
      <c r="F6" s="109" t="s">
        <v>265</v>
      </c>
      <c r="G6" s="109" t="s">
        <v>238</v>
      </c>
      <c r="H6" s="109" t="s">
        <v>268</v>
      </c>
      <c r="I6" s="109">
        <v>1</v>
      </c>
      <c r="J6" s="109">
        <v>0</v>
      </c>
      <c r="K6" s="109">
        <v>2</v>
      </c>
      <c r="L6" s="109">
        <v>4</v>
      </c>
      <c r="M6" s="109" t="s">
        <v>267</v>
      </c>
      <c r="N6" s="109" t="s">
        <v>268</v>
      </c>
      <c r="O6" s="109" t="s">
        <v>251</v>
      </c>
      <c r="P6" s="109" t="s">
        <v>238</v>
      </c>
      <c r="Q6" s="109" t="s">
        <v>275</v>
      </c>
      <c r="R6" s="109" t="s">
        <v>261</v>
      </c>
      <c r="S6" s="109">
        <v>7</v>
      </c>
      <c r="T6" s="109" t="s">
        <v>254</v>
      </c>
      <c r="U6" s="109">
        <v>5</v>
      </c>
      <c r="V6" s="77" t="s">
        <v>238</v>
      </c>
      <c r="W6" s="7">
        <v>3</v>
      </c>
      <c r="X6" s="28" t="s">
        <v>261</v>
      </c>
      <c r="Y6" s="109">
        <v>6</v>
      </c>
      <c r="Z6" s="109">
        <v>5</v>
      </c>
      <c r="AA6" s="109" t="s">
        <v>265</v>
      </c>
      <c r="AB6" s="109" t="s">
        <v>238</v>
      </c>
      <c r="AC6" s="109" t="s">
        <v>268</v>
      </c>
      <c r="AD6" s="109">
        <v>1</v>
      </c>
      <c r="AE6" s="109">
        <v>0</v>
      </c>
      <c r="AF6" s="109">
        <v>2</v>
      </c>
      <c r="AG6" s="109">
        <v>4</v>
      </c>
      <c r="AH6" s="109" t="s">
        <v>267</v>
      </c>
      <c r="AI6" s="109" t="s">
        <v>268</v>
      </c>
      <c r="AJ6" s="109" t="s">
        <v>251</v>
      </c>
      <c r="AK6" s="109" t="s">
        <v>238</v>
      </c>
      <c r="AL6" s="109" t="s">
        <v>275</v>
      </c>
      <c r="AM6" s="109" t="s">
        <v>261</v>
      </c>
      <c r="AN6" s="109">
        <v>7</v>
      </c>
      <c r="AO6" s="109" t="s">
        <v>242</v>
      </c>
      <c r="AP6" s="109">
        <v>5</v>
      </c>
      <c r="AQ6" s="77" t="s">
        <v>238</v>
      </c>
    </row>
    <row r="8" spans="2:45" x14ac:dyDescent="0.2"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0</v>
      </c>
      <c r="N8">
        <v>1</v>
      </c>
      <c r="O8">
        <v>2</v>
      </c>
      <c r="P8">
        <v>3</v>
      </c>
      <c r="Q8">
        <v>4</v>
      </c>
      <c r="R8">
        <v>5</v>
      </c>
      <c r="S8">
        <v>6</v>
      </c>
      <c r="T8">
        <v>7</v>
      </c>
      <c r="U8">
        <v>8</v>
      </c>
      <c r="V8">
        <v>9</v>
      </c>
      <c r="X8">
        <v>0</v>
      </c>
      <c r="Y8">
        <v>1</v>
      </c>
      <c r="Z8">
        <v>2</v>
      </c>
      <c r="AA8">
        <v>3</v>
      </c>
      <c r="AB8">
        <v>4</v>
      </c>
      <c r="AC8">
        <v>5</v>
      </c>
      <c r="AD8">
        <v>6</v>
      </c>
      <c r="AE8">
        <v>7</v>
      </c>
      <c r="AF8">
        <v>8</v>
      </c>
      <c r="AG8">
        <v>9</v>
      </c>
      <c r="AH8">
        <v>0</v>
      </c>
      <c r="AI8">
        <v>1</v>
      </c>
      <c r="AJ8">
        <v>2</v>
      </c>
      <c r="AK8">
        <v>3</v>
      </c>
      <c r="AL8">
        <v>4</v>
      </c>
      <c r="AM8">
        <v>5</v>
      </c>
      <c r="AN8">
        <v>6</v>
      </c>
      <c r="AO8">
        <v>7</v>
      </c>
      <c r="AP8">
        <v>8</v>
      </c>
      <c r="AQ8">
        <v>9</v>
      </c>
    </row>
    <row r="9" spans="2:45" x14ac:dyDescent="0.2">
      <c r="B9">
        <v>0</v>
      </c>
      <c r="C9" s="106" t="s">
        <v>151</v>
      </c>
      <c r="D9" s="107" t="s">
        <v>272</v>
      </c>
      <c r="E9" s="107" t="s">
        <v>240</v>
      </c>
      <c r="F9" s="107" t="s">
        <v>262</v>
      </c>
      <c r="G9" s="107" t="s">
        <v>241</v>
      </c>
      <c r="H9" s="107" t="s">
        <v>244</v>
      </c>
      <c r="I9" s="107" t="s">
        <v>253</v>
      </c>
      <c r="J9" s="107" t="s">
        <v>251</v>
      </c>
      <c r="K9" s="107" t="s">
        <v>273</v>
      </c>
      <c r="L9" s="107" t="s">
        <v>240</v>
      </c>
      <c r="M9" s="107" t="s">
        <v>270</v>
      </c>
      <c r="N9" s="107" t="s">
        <v>244</v>
      </c>
      <c r="O9" s="107" t="s">
        <v>245</v>
      </c>
      <c r="P9" s="107"/>
      <c r="Q9" s="107"/>
      <c r="R9" s="107"/>
      <c r="S9" s="107"/>
      <c r="T9" s="107" t="s">
        <v>236</v>
      </c>
      <c r="U9" s="107" t="s">
        <v>274</v>
      </c>
      <c r="V9" s="108" t="s">
        <v>274</v>
      </c>
      <c r="W9" s="37">
        <v>0</v>
      </c>
      <c r="X9" s="106" t="s">
        <v>151</v>
      </c>
      <c r="Y9" s="107" t="s">
        <v>272</v>
      </c>
      <c r="Z9" s="107" t="s">
        <v>240</v>
      </c>
      <c r="AA9" s="107" t="s">
        <v>262</v>
      </c>
      <c r="AB9" s="107" t="s">
        <v>241</v>
      </c>
      <c r="AC9" s="107" t="s">
        <v>244</v>
      </c>
      <c r="AD9" s="107" t="s">
        <v>253</v>
      </c>
      <c r="AE9" s="107" t="s">
        <v>251</v>
      </c>
      <c r="AF9" s="107" t="s">
        <v>273</v>
      </c>
      <c r="AG9" s="107" t="s">
        <v>240</v>
      </c>
      <c r="AH9" s="107" t="s">
        <v>270</v>
      </c>
      <c r="AI9" s="107" t="s">
        <v>244</v>
      </c>
      <c r="AJ9" s="107" t="s">
        <v>238</v>
      </c>
      <c r="AK9" s="107"/>
      <c r="AL9" s="107" t="s">
        <v>245</v>
      </c>
      <c r="AM9" s="107"/>
      <c r="AN9" s="107"/>
      <c r="AO9" s="107" t="s">
        <v>236</v>
      </c>
      <c r="AP9" s="107" t="s">
        <v>274</v>
      </c>
      <c r="AQ9" s="108" t="s">
        <v>274</v>
      </c>
    </row>
    <row r="10" spans="2:45" x14ac:dyDescent="0.2">
      <c r="B10">
        <v>1</v>
      </c>
      <c r="C10" s="6" t="s">
        <v>256</v>
      </c>
      <c r="D10" s="7" t="s">
        <v>260</v>
      </c>
      <c r="E10" s="7" t="s">
        <v>253</v>
      </c>
      <c r="F10" s="7" t="s">
        <v>260</v>
      </c>
      <c r="G10" s="7" t="s">
        <v>275</v>
      </c>
      <c r="H10" s="7" t="s">
        <v>241</v>
      </c>
      <c r="I10" s="7" t="s">
        <v>259</v>
      </c>
      <c r="J10" s="7" t="s">
        <v>240</v>
      </c>
      <c r="K10" s="7" t="s">
        <v>260</v>
      </c>
      <c r="L10" s="7" t="s">
        <v>263</v>
      </c>
      <c r="M10" s="7" t="s">
        <v>260</v>
      </c>
      <c r="N10" s="37"/>
      <c r="O10" s="7" t="s">
        <v>245</v>
      </c>
      <c r="P10" s="37"/>
      <c r="Q10" s="37"/>
      <c r="R10" s="37"/>
      <c r="S10" s="37"/>
      <c r="T10" s="37"/>
      <c r="U10" s="37" t="s">
        <v>236</v>
      </c>
      <c r="V10" s="36" t="s">
        <v>244</v>
      </c>
      <c r="W10" s="37">
        <v>1</v>
      </c>
      <c r="X10" s="6" t="s">
        <v>149</v>
      </c>
      <c r="Y10" s="7" t="s">
        <v>241</v>
      </c>
      <c r="Z10" s="7" t="s">
        <v>244</v>
      </c>
      <c r="AA10" s="7" t="s">
        <v>253</v>
      </c>
      <c r="AB10" s="7" t="s">
        <v>254</v>
      </c>
      <c r="AC10" s="7" t="s">
        <v>243</v>
      </c>
      <c r="AD10" s="7" t="s">
        <v>151</v>
      </c>
      <c r="AE10" s="7" t="s">
        <v>240</v>
      </c>
      <c r="AF10" s="7" t="s">
        <v>259</v>
      </c>
      <c r="AG10" s="7" t="s">
        <v>241</v>
      </c>
      <c r="AH10" s="7" t="s">
        <v>251</v>
      </c>
      <c r="AI10" s="7" t="s">
        <v>263</v>
      </c>
      <c r="AJ10" s="7" t="s">
        <v>260</v>
      </c>
      <c r="AK10" s="7" t="s">
        <v>259</v>
      </c>
      <c r="AL10" s="37" t="s">
        <v>245</v>
      </c>
      <c r="AM10" s="37" t="s">
        <v>238</v>
      </c>
      <c r="AN10" s="37" t="s">
        <v>238</v>
      </c>
      <c r="AO10" s="37"/>
      <c r="AP10" s="7" t="s">
        <v>236</v>
      </c>
      <c r="AQ10" s="36" t="s">
        <v>244</v>
      </c>
    </row>
    <row r="11" spans="2:45" x14ac:dyDescent="0.2">
      <c r="B11">
        <v>2</v>
      </c>
      <c r="C11" s="6" t="s">
        <v>149</v>
      </c>
      <c r="D11" s="7" t="s">
        <v>241</v>
      </c>
      <c r="E11" s="7" t="s">
        <v>244</v>
      </c>
      <c r="F11" s="7" t="s">
        <v>253</v>
      </c>
      <c r="G11" s="7" t="s">
        <v>240</v>
      </c>
      <c r="H11" s="7" t="s">
        <v>272</v>
      </c>
      <c r="I11" s="7" t="s">
        <v>251</v>
      </c>
      <c r="J11" s="7" t="s">
        <v>263</v>
      </c>
      <c r="K11" s="7" t="s">
        <v>260</v>
      </c>
      <c r="L11" s="7" t="s">
        <v>259</v>
      </c>
      <c r="M11" s="7" t="s">
        <v>241</v>
      </c>
      <c r="N11" s="7" t="s">
        <v>269</v>
      </c>
      <c r="O11" s="7" t="s">
        <v>245</v>
      </c>
      <c r="P11" s="37"/>
      <c r="Q11" s="37" t="s">
        <v>238</v>
      </c>
      <c r="R11" s="37" t="s">
        <v>238</v>
      </c>
      <c r="S11" s="37" t="s">
        <v>238</v>
      </c>
      <c r="T11" s="37"/>
      <c r="U11" s="7" t="s">
        <v>236</v>
      </c>
      <c r="V11" s="36" t="s">
        <v>244</v>
      </c>
      <c r="W11" s="7">
        <v>2</v>
      </c>
      <c r="X11" s="6" t="s">
        <v>256</v>
      </c>
      <c r="Y11" s="7" t="s">
        <v>240</v>
      </c>
      <c r="Z11" s="7" t="s">
        <v>272</v>
      </c>
      <c r="AA11" s="7" t="s">
        <v>253</v>
      </c>
      <c r="AB11" s="7" t="s">
        <v>259</v>
      </c>
      <c r="AC11" s="7" t="s">
        <v>260</v>
      </c>
      <c r="AD11" s="7" t="s">
        <v>243</v>
      </c>
      <c r="AE11" s="7" t="s">
        <v>283</v>
      </c>
      <c r="AF11" s="7" t="s">
        <v>251</v>
      </c>
      <c r="AG11" s="7" t="s">
        <v>272</v>
      </c>
      <c r="AH11" s="7" t="s">
        <v>241</v>
      </c>
      <c r="AI11" s="7" t="s">
        <v>244</v>
      </c>
      <c r="AJ11" s="7" t="s">
        <v>253</v>
      </c>
      <c r="AK11" s="7" t="s">
        <v>291</v>
      </c>
      <c r="AL11" s="7" t="s">
        <v>245</v>
      </c>
      <c r="AM11" s="7" t="s">
        <v>238</v>
      </c>
      <c r="AN11" s="7" t="s">
        <v>238</v>
      </c>
      <c r="AO11" s="37" t="s">
        <v>238</v>
      </c>
      <c r="AP11" s="7" t="s">
        <v>236</v>
      </c>
      <c r="AQ11" s="36" t="s">
        <v>244</v>
      </c>
    </row>
    <row r="12" spans="2:45" x14ac:dyDescent="0.2">
      <c r="B12">
        <v>3</v>
      </c>
      <c r="C12" s="28"/>
      <c r="D12" s="109"/>
      <c r="E12" s="109" t="s">
        <v>271</v>
      </c>
      <c r="F12" s="109" t="s">
        <v>241</v>
      </c>
      <c r="G12" s="109" t="s">
        <v>262</v>
      </c>
      <c r="H12" s="109" t="s">
        <v>275</v>
      </c>
      <c r="I12" s="109" t="s">
        <v>254</v>
      </c>
      <c r="J12" s="109" t="s">
        <v>239</v>
      </c>
      <c r="K12" s="109" t="s">
        <v>251</v>
      </c>
      <c r="L12" s="109" t="s">
        <v>252</v>
      </c>
      <c r="M12" s="109" t="s">
        <v>254</v>
      </c>
      <c r="N12" s="109"/>
      <c r="O12" s="109" t="s">
        <v>245</v>
      </c>
      <c r="P12" s="109"/>
      <c r="Q12" s="109"/>
      <c r="R12" s="109">
        <v>2</v>
      </c>
      <c r="S12" s="109">
        <v>8</v>
      </c>
      <c r="T12" s="109" t="s">
        <v>242</v>
      </c>
      <c r="U12" s="109">
        <v>5</v>
      </c>
      <c r="V12" s="77" t="s">
        <v>246</v>
      </c>
      <c r="W12" s="7">
        <v>3</v>
      </c>
      <c r="X12" s="28" t="s">
        <v>271</v>
      </c>
      <c r="Y12" s="109" t="s">
        <v>241</v>
      </c>
      <c r="Z12" s="109" t="s">
        <v>262</v>
      </c>
      <c r="AA12" s="109" t="s">
        <v>275</v>
      </c>
      <c r="AB12" s="109" t="s">
        <v>254</v>
      </c>
      <c r="AC12" s="109"/>
      <c r="AD12" s="109" t="s">
        <v>239</v>
      </c>
      <c r="AE12" s="109" t="s">
        <v>251</v>
      </c>
      <c r="AF12" s="109" t="s">
        <v>252</v>
      </c>
      <c r="AG12" s="109" t="s">
        <v>254</v>
      </c>
      <c r="AH12" s="109"/>
      <c r="AI12" s="109"/>
      <c r="AJ12" s="109"/>
      <c r="AK12" s="109"/>
      <c r="AL12" s="109" t="s">
        <v>245</v>
      </c>
      <c r="AM12" s="109">
        <v>2</v>
      </c>
      <c r="AN12" s="109">
        <v>8</v>
      </c>
      <c r="AO12" s="109" t="s">
        <v>242</v>
      </c>
      <c r="AP12" s="109">
        <v>5</v>
      </c>
      <c r="AQ12" s="77" t="s">
        <v>246</v>
      </c>
    </row>
    <row r="14" spans="2:45" x14ac:dyDescent="0.2">
      <c r="C14">
        <v>0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>
        <v>8</v>
      </c>
      <c r="L14">
        <v>9</v>
      </c>
      <c r="M14">
        <v>0</v>
      </c>
      <c r="N14">
        <v>1</v>
      </c>
      <c r="O14">
        <v>2</v>
      </c>
      <c r="P14">
        <v>3</v>
      </c>
      <c r="Q14">
        <v>4</v>
      </c>
      <c r="R14">
        <v>5</v>
      </c>
      <c r="S14">
        <v>6</v>
      </c>
      <c r="T14">
        <v>7</v>
      </c>
      <c r="U14">
        <v>8</v>
      </c>
      <c r="V14">
        <v>9</v>
      </c>
      <c r="X14">
        <v>0</v>
      </c>
      <c r="Y14">
        <v>1</v>
      </c>
      <c r="Z14">
        <v>2</v>
      </c>
      <c r="AA14">
        <v>3</v>
      </c>
      <c r="AB14">
        <v>4</v>
      </c>
      <c r="AC14">
        <v>5</v>
      </c>
      <c r="AD14">
        <v>6</v>
      </c>
      <c r="AE14">
        <v>7</v>
      </c>
      <c r="AF14">
        <v>8</v>
      </c>
      <c r="AG14">
        <v>9</v>
      </c>
      <c r="AH14">
        <v>0</v>
      </c>
      <c r="AI14">
        <v>1</v>
      </c>
      <c r="AJ14">
        <v>2</v>
      </c>
      <c r="AK14">
        <v>3</v>
      </c>
      <c r="AL14">
        <v>4</v>
      </c>
      <c r="AM14">
        <v>5</v>
      </c>
      <c r="AN14">
        <v>6</v>
      </c>
      <c r="AO14">
        <v>7</v>
      </c>
      <c r="AP14">
        <v>8</v>
      </c>
      <c r="AQ14">
        <v>9</v>
      </c>
    </row>
    <row r="15" spans="2:45" x14ac:dyDescent="0.2">
      <c r="B15">
        <v>0</v>
      </c>
      <c r="C15" s="106"/>
      <c r="D15" s="107"/>
      <c r="E15" s="107"/>
      <c r="F15" s="107"/>
      <c r="G15" s="107" t="s">
        <v>256</v>
      </c>
      <c r="H15" s="107" t="s">
        <v>236</v>
      </c>
      <c r="I15" s="107" t="s">
        <v>271</v>
      </c>
      <c r="J15" s="107" t="s">
        <v>236</v>
      </c>
      <c r="K15" s="107" t="s">
        <v>268</v>
      </c>
      <c r="L15" s="107" t="s">
        <v>232</v>
      </c>
      <c r="M15" s="107" t="s">
        <v>233</v>
      </c>
      <c r="N15" s="107" t="s">
        <v>235</v>
      </c>
      <c r="O15" s="107" t="s">
        <v>236</v>
      </c>
      <c r="P15" s="107" t="s">
        <v>277</v>
      </c>
      <c r="Q15" s="107" t="s">
        <v>236</v>
      </c>
      <c r="R15" s="107"/>
      <c r="S15" s="107"/>
      <c r="T15" s="107"/>
      <c r="U15" s="107"/>
      <c r="V15" s="108"/>
      <c r="W15" s="37">
        <v>0</v>
      </c>
      <c r="X15" s="106" t="s">
        <v>277</v>
      </c>
      <c r="Y15" s="107" t="s">
        <v>241</v>
      </c>
      <c r="Z15" s="107" t="s">
        <v>269</v>
      </c>
      <c r="AA15" s="107" t="s">
        <v>251</v>
      </c>
      <c r="AB15" s="107" t="s">
        <v>282</v>
      </c>
      <c r="AC15" s="107" t="s">
        <v>250</v>
      </c>
      <c r="AD15" s="107" t="s">
        <v>244</v>
      </c>
      <c r="AE15" s="107" t="s">
        <v>260</v>
      </c>
      <c r="AF15" s="107" t="s">
        <v>238</v>
      </c>
      <c r="AG15" s="107" t="s">
        <v>245</v>
      </c>
      <c r="AH15" s="107" t="s">
        <v>238</v>
      </c>
      <c r="AI15" s="107" t="s">
        <v>238</v>
      </c>
      <c r="AJ15" s="107" t="s">
        <v>238</v>
      </c>
      <c r="AK15" s="107" t="s">
        <v>238</v>
      </c>
      <c r="AL15" s="107" t="s">
        <v>238</v>
      </c>
      <c r="AM15" s="107">
        <v>0</v>
      </c>
      <c r="AN15" s="107">
        <v>8</v>
      </c>
      <c r="AO15" s="107" t="s">
        <v>245</v>
      </c>
      <c r="AP15" s="107">
        <v>0</v>
      </c>
      <c r="AQ15" s="108">
        <v>0</v>
      </c>
    </row>
    <row r="16" spans="2:45" x14ac:dyDescent="0.2">
      <c r="B16">
        <v>1</v>
      </c>
      <c r="C16" s="6" t="s">
        <v>151</v>
      </c>
      <c r="D16" s="37" t="s">
        <v>262</v>
      </c>
      <c r="E16" s="37" t="s">
        <v>251</v>
      </c>
      <c r="F16" s="7" t="s">
        <v>244</v>
      </c>
      <c r="G16" s="7" t="s">
        <v>241</v>
      </c>
      <c r="H16" s="7" t="s">
        <v>273</v>
      </c>
      <c r="I16" s="7" t="s">
        <v>241</v>
      </c>
      <c r="J16" s="7"/>
      <c r="K16" s="37"/>
      <c r="L16" s="37">
        <v>0</v>
      </c>
      <c r="M16" s="7">
        <v>7</v>
      </c>
      <c r="N16" s="37" t="s">
        <v>245</v>
      </c>
      <c r="O16" s="7">
        <v>3</v>
      </c>
      <c r="P16" s="7">
        <v>0</v>
      </c>
      <c r="Q16" s="37" t="s">
        <v>292</v>
      </c>
      <c r="R16" s="7">
        <v>1</v>
      </c>
      <c r="S16" s="7">
        <v>2</v>
      </c>
      <c r="T16" s="37" t="s">
        <v>245</v>
      </c>
      <c r="U16" s="7">
        <v>3</v>
      </c>
      <c r="V16" s="36">
        <v>0</v>
      </c>
      <c r="W16" s="37">
        <v>1</v>
      </c>
      <c r="X16" s="6" t="s">
        <v>283</v>
      </c>
      <c r="Y16" s="37" t="s">
        <v>260</v>
      </c>
      <c r="Z16" s="37" t="s">
        <v>262</v>
      </c>
      <c r="AA16" s="7" t="s">
        <v>240</v>
      </c>
      <c r="AB16" s="7" t="s">
        <v>263</v>
      </c>
      <c r="AC16" s="7" t="s">
        <v>251</v>
      </c>
      <c r="AD16" s="7" t="s">
        <v>238</v>
      </c>
      <c r="AE16" s="7" t="s">
        <v>238</v>
      </c>
      <c r="AF16" s="7" t="s">
        <v>238</v>
      </c>
      <c r="AG16" s="37" t="s">
        <v>245</v>
      </c>
      <c r="AH16" s="37" t="s">
        <v>238</v>
      </c>
      <c r="AI16" s="7" t="s">
        <v>238</v>
      </c>
      <c r="AJ16" s="37" t="s">
        <v>238</v>
      </c>
      <c r="AK16" s="7" t="s">
        <v>238</v>
      </c>
      <c r="AL16" s="37"/>
      <c r="AM16" s="7">
        <v>1</v>
      </c>
      <c r="AN16" s="7">
        <v>4</v>
      </c>
      <c r="AO16" s="37" t="s">
        <v>245</v>
      </c>
      <c r="AP16" s="7">
        <v>3</v>
      </c>
      <c r="AQ16" s="36">
        <v>0</v>
      </c>
    </row>
    <row r="17" spans="2:43" x14ac:dyDescent="0.2">
      <c r="B17">
        <v>2</v>
      </c>
      <c r="C17" s="6" t="s">
        <v>151</v>
      </c>
      <c r="D17" s="37" t="s">
        <v>244</v>
      </c>
      <c r="E17" s="37" t="s">
        <v>260</v>
      </c>
      <c r="F17" s="7" t="s">
        <v>273</v>
      </c>
      <c r="G17" s="7" t="s">
        <v>267</v>
      </c>
      <c r="H17" s="7" t="s">
        <v>241</v>
      </c>
      <c r="I17" s="7" t="s">
        <v>273</v>
      </c>
      <c r="J17" s="7" t="s">
        <v>241</v>
      </c>
      <c r="K17" s="37"/>
      <c r="L17" s="37">
        <v>2</v>
      </c>
      <c r="M17" s="37">
        <v>0</v>
      </c>
      <c r="N17" s="37" t="s">
        <v>245</v>
      </c>
      <c r="O17" s="37">
        <v>3</v>
      </c>
      <c r="P17" s="7">
        <v>0</v>
      </c>
      <c r="Q17" s="37" t="s">
        <v>292</v>
      </c>
      <c r="R17" s="7">
        <v>2</v>
      </c>
      <c r="S17" s="7">
        <v>2</v>
      </c>
      <c r="T17" s="37" t="s">
        <v>245</v>
      </c>
      <c r="U17" s="7">
        <v>3</v>
      </c>
      <c r="V17" s="36">
        <v>0</v>
      </c>
      <c r="W17" s="7">
        <v>2</v>
      </c>
      <c r="X17" s="6" t="s">
        <v>283</v>
      </c>
      <c r="Y17" s="7" t="s">
        <v>241</v>
      </c>
      <c r="Z17" s="7" t="s">
        <v>244</v>
      </c>
      <c r="AA17" s="7" t="s">
        <v>251</v>
      </c>
      <c r="AB17" s="37"/>
      <c r="AC17" s="37"/>
      <c r="AD17" s="37"/>
      <c r="AE17" s="37"/>
      <c r="AF17" s="37"/>
      <c r="AG17" s="37" t="s">
        <v>245</v>
      </c>
      <c r="AH17" s="37"/>
      <c r="AI17" s="37"/>
      <c r="AJ17" s="37"/>
      <c r="AK17" s="37"/>
      <c r="AL17" s="37"/>
      <c r="AM17" s="7">
        <v>2</v>
      </c>
      <c r="AN17" s="7">
        <v>1</v>
      </c>
      <c r="AO17" s="37" t="s">
        <v>245</v>
      </c>
      <c r="AP17" s="7">
        <v>0</v>
      </c>
      <c r="AQ17" s="36">
        <v>0</v>
      </c>
    </row>
    <row r="18" spans="2:43" x14ac:dyDescent="0.2">
      <c r="B18">
        <v>3</v>
      </c>
      <c r="C18" s="28" t="s">
        <v>238</v>
      </c>
      <c r="D18" s="109" t="s">
        <v>238</v>
      </c>
      <c r="E18" s="109" t="s">
        <v>238</v>
      </c>
      <c r="F18" s="109" t="s">
        <v>238</v>
      </c>
      <c r="G18" s="109" t="s">
        <v>238</v>
      </c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77"/>
      <c r="W18" s="7">
        <v>3</v>
      </c>
      <c r="X18" s="28" t="s">
        <v>277</v>
      </c>
      <c r="Y18" s="109" t="s">
        <v>293</v>
      </c>
      <c r="Z18" s="109" t="s">
        <v>251</v>
      </c>
      <c r="AA18" s="109" t="s">
        <v>238</v>
      </c>
      <c r="AB18" s="109" t="s">
        <v>251</v>
      </c>
      <c r="AC18" s="109" t="s">
        <v>282</v>
      </c>
      <c r="AD18" s="109" t="s">
        <v>250</v>
      </c>
      <c r="AE18" s="109" t="s">
        <v>244</v>
      </c>
      <c r="AF18" s="109" t="s">
        <v>260</v>
      </c>
      <c r="AG18" s="109" t="s">
        <v>245</v>
      </c>
      <c r="AH18" s="109"/>
      <c r="AI18" s="109" t="s">
        <v>239</v>
      </c>
      <c r="AJ18" s="109" t="s">
        <v>240</v>
      </c>
      <c r="AK18" s="109" t="s">
        <v>284</v>
      </c>
      <c r="AL18" s="109" t="s">
        <v>259</v>
      </c>
      <c r="AM18" s="109" t="s">
        <v>273</v>
      </c>
      <c r="AN18" s="109" t="s">
        <v>260</v>
      </c>
      <c r="AO18" s="109" t="s">
        <v>272</v>
      </c>
      <c r="AP18" s="109" t="s">
        <v>241</v>
      </c>
      <c r="AQ18" s="77" t="s">
        <v>269</v>
      </c>
    </row>
    <row r="20" spans="2:43" x14ac:dyDescent="0.2"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0</v>
      </c>
      <c r="N20">
        <v>1</v>
      </c>
      <c r="O20">
        <v>2</v>
      </c>
      <c r="P20">
        <v>3</v>
      </c>
      <c r="Q20">
        <v>4</v>
      </c>
      <c r="R20">
        <v>5</v>
      </c>
      <c r="S20">
        <v>6</v>
      </c>
      <c r="T20">
        <v>7</v>
      </c>
      <c r="U20">
        <v>8</v>
      </c>
      <c r="V20">
        <v>9</v>
      </c>
      <c r="X20">
        <v>0</v>
      </c>
      <c r="Y20">
        <v>1</v>
      </c>
      <c r="Z20">
        <v>2</v>
      </c>
      <c r="AA20">
        <v>3</v>
      </c>
      <c r="AB20">
        <v>4</v>
      </c>
      <c r="AC20">
        <v>5</v>
      </c>
      <c r="AD20">
        <v>6</v>
      </c>
      <c r="AE20">
        <v>7</v>
      </c>
      <c r="AF20">
        <v>8</v>
      </c>
      <c r="AG20">
        <v>9</v>
      </c>
      <c r="AH20">
        <v>0</v>
      </c>
      <c r="AI20">
        <v>1</v>
      </c>
      <c r="AJ20">
        <v>2</v>
      </c>
      <c r="AK20">
        <v>3</v>
      </c>
      <c r="AL20">
        <v>4</v>
      </c>
      <c r="AM20">
        <v>5</v>
      </c>
      <c r="AN20">
        <v>6</v>
      </c>
      <c r="AO20">
        <v>7</v>
      </c>
      <c r="AP20">
        <v>8</v>
      </c>
      <c r="AQ20">
        <v>9</v>
      </c>
    </row>
    <row r="21" spans="2:43" x14ac:dyDescent="0.2">
      <c r="B21">
        <v>0</v>
      </c>
      <c r="C21" s="106" t="s">
        <v>277</v>
      </c>
      <c r="D21" s="107" t="s">
        <v>241</v>
      </c>
      <c r="E21" s="107" t="s">
        <v>269</v>
      </c>
      <c r="F21" s="107" t="s">
        <v>251</v>
      </c>
      <c r="G21" s="107" t="s">
        <v>282</v>
      </c>
      <c r="H21" s="107" t="s">
        <v>250</v>
      </c>
      <c r="I21" s="107" t="s">
        <v>244</v>
      </c>
      <c r="J21" s="107" t="s">
        <v>260</v>
      </c>
      <c r="K21" s="107" t="s">
        <v>238</v>
      </c>
      <c r="L21" s="107" t="s">
        <v>245</v>
      </c>
      <c r="M21" s="107" t="s">
        <v>238</v>
      </c>
      <c r="N21" s="107" t="s">
        <v>238</v>
      </c>
      <c r="O21" s="107" t="s">
        <v>238</v>
      </c>
      <c r="P21" s="107" t="s">
        <v>238</v>
      </c>
      <c r="Q21" s="107" t="s">
        <v>238</v>
      </c>
      <c r="R21" s="107">
        <v>0</v>
      </c>
      <c r="S21" s="107">
        <v>8</v>
      </c>
      <c r="T21" s="107" t="s">
        <v>245</v>
      </c>
      <c r="U21" s="107">
        <v>0</v>
      </c>
      <c r="V21" s="108">
        <v>0</v>
      </c>
      <c r="W21" s="37">
        <v>0</v>
      </c>
      <c r="X21" s="106" t="s">
        <v>256</v>
      </c>
      <c r="Y21" s="107" t="s">
        <v>259</v>
      </c>
      <c r="Z21" s="107" t="s">
        <v>241</v>
      </c>
      <c r="AA21" s="107" t="s">
        <v>241</v>
      </c>
      <c r="AB21" s="107"/>
      <c r="AC21" s="107" t="s">
        <v>239</v>
      </c>
      <c r="AD21" s="107" t="s">
        <v>241</v>
      </c>
      <c r="AE21" s="107" t="s">
        <v>262</v>
      </c>
      <c r="AF21" s="107" t="s">
        <v>260</v>
      </c>
      <c r="AG21" s="107" t="s">
        <v>259</v>
      </c>
      <c r="AH21" s="107" t="s">
        <v>282</v>
      </c>
      <c r="AI21" s="107" t="s">
        <v>245</v>
      </c>
      <c r="AJ21" s="107"/>
      <c r="AK21" s="107" t="s">
        <v>238</v>
      </c>
      <c r="AL21" s="107" t="s">
        <v>238</v>
      </c>
      <c r="AM21" s="107">
        <v>3</v>
      </c>
      <c r="AN21" s="107">
        <v>5</v>
      </c>
      <c r="AO21" s="107">
        <v>0</v>
      </c>
      <c r="AP21" s="107">
        <v>0</v>
      </c>
      <c r="AQ21" s="108">
        <v>0</v>
      </c>
    </row>
    <row r="22" spans="2:43" x14ac:dyDescent="0.2">
      <c r="B22">
        <v>1</v>
      </c>
      <c r="C22" s="6" t="s">
        <v>283</v>
      </c>
      <c r="D22" s="37" t="s">
        <v>260</v>
      </c>
      <c r="E22" s="37" t="s">
        <v>262</v>
      </c>
      <c r="F22" s="7" t="s">
        <v>240</v>
      </c>
      <c r="G22" s="7" t="s">
        <v>263</v>
      </c>
      <c r="H22" s="7" t="s">
        <v>251</v>
      </c>
      <c r="I22" s="7" t="s">
        <v>238</v>
      </c>
      <c r="J22" s="7" t="s">
        <v>238</v>
      </c>
      <c r="K22" s="7" t="s">
        <v>238</v>
      </c>
      <c r="L22" s="37" t="s">
        <v>245</v>
      </c>
      <c r="M22" s="37" t="s">
        <v>238</v>
      </c>
      <c r="N22" s="7" t="s">
        <v>238</v>
      </c>
      <c r="O22" s="37" t="s">
        <v>238</v>
      </c>
      <c r="P22" s="7" t="s">
        <v>238</v>
      </c>
      <c r="Q22" s="37"/>
      <c r="R22" s="7">
        <v>1</v>
      </c>
      <c r="S22" s="7">
        <v>4</v>
      </c>
      <c r="T22" s="37" t="s">
        <v>245</v>
      </c>
      <c r="U22" s="7">
        <v>3</v>
      </c>
      <c r="V22" s="36">
        <v>0</v>
      </c>
      <c r="W22" s="37">
        <v>1</v>
      </c>
      <c r="X22" s="6" t="s">
        <v>271</v>
      </c>
      <c r="Y22" s="7" t="s">
        <v>241</v>
      </c>
      <c r="Z22" s="7" t="s">
        <v>262</v>
      </c>
      <c r="AA22" s="7" t="s">
        <v>275</v>
      </c>
      <c r="AB22" s="7" t="s">
        <v>241</v>
      </c>
      <c r="AC22" s="7" t="s">
        <v>259</v>
      </c>
      <c r="AD22" s="7" t="s">
        <v>251</v>
      </c>
      <c r="AE22" s="7" t="s">
        <v>253</v>
      </c>
      <c r="AF22" s="7" t="s">
        <v>250</v>
      </c>
      <c r="AG22" s="7" t="s">
        <v>259</v>
      </c>
      <c r="AH22" s="7" t="s">
        <v>241</v>
      </c>
      <c r="AJ22" t="s">
        <v>234</v>
      </c>
      <c r="AK22" t="s">
        <v>253</v>
      </c>
      <c r="AL22" t="s">
        <v>251</v>
      </c>
      <c r="AM22" s="7" t="s">
        <v>253</v>
      </c>
      <c r="AN22" s="7" t="s">
        <v>245</v>
      </c>
      <c r="AO22" s="37"/>
      <c r="AP22" s="7" t="s">
        <v>236</v>
      </c>
      <c r="AQ22" s="36" t="s">
        <v>294</v>
      </c>
    </row>
    <row r="23" spans="2:43" x14ac:dyDescent="0.2">
      <c r="B23">
        <v>2</v>
      </c>
      <c r="C23" s="6" t="s">
        <v>283</v>
      </c>
      <c r="D23" s="7" t="s">
        <v>241</v>
      </c>
      <c r="E23" s="7" t="s">
        <v>244</v>
      </c>
      <c r="F23" s="7" t="s">
        <v>251</v>
      </c>
      <c r="G23" s="37"/>
      <c r="H23" s="37"/>
      <c r="I23" s="37"/>
      <c r="J23" s="37"/>
      <c r="K23" s="37"/>
      <c r="L23" s="37" t="s">
        <v>245</v>
      </c>
      <c r="M23" s="37"/>
      <c r="N23" s="37"/>
      <c r="O23" s="37"/>
      <c r="P23" s="37"/>
      <c r="Q23" s="37"/>
      <c r="R23" s="7">
        <v>2</v>
      </c>
      <c r="S23" s="7">
        <v>1</v>
      </c>
      <c r="T23" s="37" t="s">
        <v>245</v>
      </c>
      <c r="U23" s="7">
        <v>0</v>
      </c>
      <c r="V23" s="36">
        <v>0</v>
      </c>
      <c r="W23" s="7">
        <v>2</v>
      </c>
      <c r="X23" s="6" t="s">
        <v>261</v>
      </c>
      <c r="Y23" s="7" t="s">
        <v>250</v>
      </c>
      <c r="Z23" s="7" t="s">
        <v>262</v>
      </c>
      <c r="AA23" s="7" t="s">
        <v>240</v>
      </c>
      <c r="AB23" s="7" t="s">
        <v>263</v>
      </c>
      <c r="AC23" s="7" t="s">
        <v>240</v>
      </c>
      <c r="AD23" s="7" t="s">
        <v>253</v>
      </c>
      <c r="AE23" s="7" t="s">
        <v>282</v>
      </c>
      <c r="AF23" s="7" t="s">
        <v>238</v>
      </c>
      <c r="AG23" s="7" t="s">
        <v>234</v>
      </c>
      <c r="AH23" s="7" t="s">
        <v>253</v>
      </c>
      <c r="AI23" s="7" t="s">
        <v>251</v>
      </c>
      <c r="AJ23" s="7" t="s">
        <v>253</v>
      </c>
      <c r="AK23" s="7" t="s">
        <v>250</v>
      </c>
      <c r="AL23" s="7" t="s">
        <v>269</v>
      </c>
      <c r="AN23" s="7" t="s">
        <v>245</v>
      </c>
      <c r="AO23" s="37"/>
      <c r="AP23" s="7" t="s">
        <v>236</v>
      </c>
      <c r="AQ23" s="36" t="s">
        <v>294</v>
      </c>
    </row>
    <row r="24" spans="2:43" x14ac:dyDescent="0.2">
      <c r="B24">
        <v>3</v>
      </c>
      <c r="C24" s="28" t="s">
        <v>277</v>
      </c>
      <c r="D24" s="109" t="s">
        <v>293</v>
      </c>
      <c r="E24" s="109" t="s">
        <v>251</v>
      </c>
      <c r="F24" s="109" t="s">
        <v>238</v>
      </c>
      <c r="G24" s="109" t="s">
        <v>251</v>
      </c>
      <c r="H24" s="109" t="s">
        <v>282</v>
      </c>
      <c r="I24" s="109" t="s">
        <v>250</v>
      </c>
      <c r="J24" s="109" t="s">
        <v>244</v>
      </c>
      <c r="K24" s="109" t="s">
        <v>260</v>
      </c>
      <c r="L24" s="109" t="s">
        <v>245</v>
      </c>
      <c r="M24" s="109"/>
      <c r="N24" s="109" t="s">
        <v>239</v>
      </c>
      <c r="O24" s="109" t="s">
        <v>240</v>
      </c>
      <c r="P24" s="109" t="s">
        <v>284</v>
      </c>
      <c r="Q24" s="109" t="s">
        <v>259</v>
      </c>
      <c r="R24" s="109" t="s">
        <v>273</v>
      </c>
      <c r="S24" s="109" t="s">
        <v>260</v>
      </c>
      <c r="T24" s="109" t="s">
        <v>272</v>
      </c>
      <c r="U24" s="109" t="s">
        <v>241</v>
      </c>
      <c r="V24" s="77" t="s">
        <v>269</v>
      </c>
      <c r="W24" s="7">
        <v>3</v>
      </c>
      <c r="X24" s="28" t="s">
        <v>268</v>
      </c>
      <c r="Y24" s="109" t="s">
        <v>259</v>
      </c>
      <c r="Z24" s="29" t="s">
        <v>241</v>
      </c>
      <c r="AA24" s="29" t="s">
        <v>269</v>
      </c>
      <c r="AB24" s="29" t="s">
        <v>269</v>
      </c>
      <c r="AC24" s="29" t="s">
        <v>250</v>
      </c>
      <c r="AD24" s="29" t="s">
        <v>259</v>
      </c>
      <c r="AE24" s="29" t="s">
        <v>241</v>
      </c>
      <c r="AF24" s="29" t="s">
        <v>238</v>
      </c>
      <c r="AG24" s="109" t="s">
        <v>234</v>
      </c>
      <c r="AH24" s="29" t="s">
        <v>253</v>
      </c>
      <c r="AI24" s="29" t="s">
        <v>251</v>
      </c>
      <c r="AJ24" s="29" t="s">
        <v>253</v>
      </c>
      <c r="AK24" s="29" t="s">
        <v>250</v>
      </c>
      <c r="AL24" s="29" t="s">
        <v>269</v>
      </c>
      <c r="AM24" s="109"/>
      <c r="AN24" s="109" t="s">
        <v>245</v>
      </c>
      <c r="AO24" s="109"/>
      <c r="AP24" s="109" t="s">
        <v>236</v>
      </c>
      <c r="AQ24" s="77" t="s">
        <v>294</v>
      </c>
    </row>
    <row r="26" spans="2:43" x14ac:dyDescent="0.2">
      <c r="C26">
        <v>0</v>
      </c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  <c r="M26">
        <v>0</v>
      </c>
      <c r="N26">
        <v>1</v>
      </c>
      <c r="O26">
        <v>2</v>
      </c>
      <c r="P26">
        <v>3</v>
      </c>
      <c r="Q26">
        <v>4</v>
      </c>
      <c r="R26">
        <v>5</v>
      </c>
      <c r="S26">
        <v>6</v>
      </c>
      <c r="T26">
        <v>7</v>
      </c>
      <c r="U26">
        <v>8</v>
      </c>
      <c r="V26">
        <v>9</v>
      </c>
      <c r="X26">
        <v>0</v>
      </c>
      <c r="Y26">
        <v>1</v>
      </c>
      <c r="Z26">
        <v>2</v>
      </c>
      <c r="AA26">
        <v>3</v>
      </c>
      <c r="AB26">
        <v>4</v>
      </c>
      <c r="AC26">
        <v>5</v>
      </c>
      <c r="AD26">
        <v>6</v>
      </c>
      <c r="AE26">
        <v>7</v>
      </c>
      <c r="AF26">
        <v>8</v>
      </c>
      <c r="AG26">
        <v>9</v>
      </c>
      <c r="AH26">
        <v>0</v>
      </c>
      <c r="AI26">
        <v>1</v>
      </c>
      <c r="AJ26">
        <v>2</v>
      </c>
      <c r="AK26">
        <v>3</v>
      </c>
      <c r="AL26">
        <v>4</v>
      </c>
      <c r="AM26">
        <v>5</v>
      </c>
      <c r="AN26">
        <v>6</v>
      </c>
      <c r="AO26">
        <v>7</v>
      </c>
      <c r="AP26">
        <v>8</v>
      </c>
      <c r="AQ26">
        <v>9</v>
      </c>
    </row>
    <row r="27" spans="2:43" x14ac:dyDescent="0.2">
      <c r="B27">
        <v>0</v>
      </c>
      <c r="C27" s="106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8"/>
      <c r="W27" s="37">
        <v>0</v>
      </c>
      <c r="X27" s="106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8"/>
    </row>
    <row r="28" spans="2:43" x14ac:dyDescent="0.2">
      <c r="B28">
        <v>1</v>
      </c>
      <c r="C28" s="6" t="s">
        <v>261</v>
      </c>
      <c r="D28" s="37" t="s">
        <v>245</v>
      </c>
      <c r="E28" s="37">
        <v>6</v>
      </c>
      <c r="F28" s="7">
        <v>0</v>
      </c>
      <c r="G28" s="37" t="s">
        <v>265</v>
      </c>
      <c r="H28" s="37" t="s">
        <v>238</v>
      </c>
      <c r="I28" s="7" t="s">
        <v>268</v>
      </c>
      <c r="J28" s="7" t="s">
        <v>245</v>
      </c>
      <c r="K28" s="37">
        <v>1</v>
      </c>
      <c r="L28" s="37">
        <v>0</v>
      </c>
      <c r="M28" s="7">
        <v>2</v>
      </c>
      <c r="N28" s="7">
        <v>4</v>
      </c>
      <c r="O28" s="7" t="s">
        <v>262</v>
      </c>
      <c r="P28" s="7" t="s">
        <v>268</v>
      </c>
      <c r="Q28" s="37" t="s">
        <v>251</v>
      </c>
      <c r="R28" s="37" t="s">
        <v>238</v>
      </c>
      <c r="S28" s="37" t="s">
        <v>238</v>
      </c>
      <c r="T28" s="7" t="s">
        <v>238</v>
      </c>
      <c r="U28" s="37"/>
      <c r="V28" s="36"/>
      <c r="W28" s="37">
        <v>1</v>
      </c>
      <c r="X28" s="6"/>
      <c r="Y28" s="37"/>
      <c r="Z28" s="37"/>
      <c r="AA28" s="7"/>
      <c r="AB28" s="37"/>
      <c r="AC28" s="37"/>
      <c r="AD28" s="7"/>
      <c r="AE28" s="7"/>
      <c r="AF28" s="37"/>
      <c r="AG28" s="37"/>
      <c r="AH28" s="7"/>
      <c r="AI28" s="7"/>
      <c r="AJ28" s="7"/>
      <c r="AK28" s="7"/>
      <c r="AL28" s="37"/>
      <c r="AM28" s="37"/>
      <c r="AN28" s="37"/>
      <c r="AO28" s="7"/>
      <c r="AP28" s="37"/>
      <c r="AQ28" s="36"/>
    </row>
    <row r="29" spans="2:43" x14ac:dyDescent="0.2">
      <c r="B29">
        <v>2</v>
      </c>
      <c r="C29" s="6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6"/>
      <c r="W29" s="7">
        <v>2</v>
      </c>
      <c r="X29" s="6"/>
      <c r="Y29" s="37"/>
      <c r="Z29" s="37"/>
      <c r="AA29" s="37"/>
      <c r="AB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6"/>
    </row>
    <row r="30" spans="2:43" x14ac:dyDescent="0.2">
      <c r="B30">
        <v>3</v>
      </c>
      <c r="C30" s="28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77"/>
      <c r="W30" s="7">
        <v>3</v>
      </c>
      <c r="X30" s="28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77"/>
    </row>
    <row r="32" spans="2:43" x14ac:dyDescent="0.2"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0</v>
      </c>
      <c r="N32">
        <v>1</v>
      </c>
      <c r="O32">
        <v>2</v>
      </c>
      <c r="P32">
        <v>3</v>
      </c>
      <c r="Q32">
        <v>4</v>
      </c>
      <c r="R32">
        <v>5</v>
      </c>
      <c r="S32">
        <v>6</v>
      </c>
      <c r="T32">
        <v>7</v>
      </c>
      <c r="U32">
        <v>8</v>
      </c>
      <c r="V32">
        <v>9</v>
      </c>
      <c r="X32">
        <v>0</v>
      </c>
      <c r="Y32">
        <v>1</v>
      </c>
      <c r="Z32">
        <v>2</v>
      </c>
      <c r="AA32">
        <v>3</v>
      </c>
      <c r="AB32">
        <v>4</v>
      </c>
      <c r="AC32">
        <v>5</v>
      </c>
      <c r="AD32">
        <v>6</v>
      </c>
      <c r="AE32">
        <v>7</v>
      </c>
      <c r="AF32">
        <v>8</v>
      </c>
      <c r="AG32">
        <v>9</v>
      </c>
      <c r="AH32">
        <v>0</v>
      </c>
      <c r="AI32">
        <v>1</v>
      </c>
      <c r="AJ32">
        <v>2</v>
      </c>
      <c r="AK32">
        <v>3</v>
      </c>
      <c r="AL32">
        <v>4</v>
      </c>
      <c r="AM32">
        <v>5</v>
      </c>
      <c r="AN32">
        <v>6</v>
      </c>
      <c r="AO32">
        <v>7</v>
      </c>
      <c r="AP32">
        <v>8</v>
      </c>
      <c r="AQ32">
        <v>9</v>
      </c>
    </row>
    <row r="33" spans="2:43" x14ac:dyDescent="0.2">
      <c r="B33">
        <v>0</v>
      </c>
      <c r="C33" s="106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8"/>
      <c r="W33" s="37">
        <v>0</v>
      </c>
      <c r="X33" s="106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8"/>
    </row>
    <row r="34" spans="2:43" x14ac:dyDescent="0.2">
      <c r="B34">
        <v>1</v>
      </c>
      <c r="C34" s="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6"/>
      <c r="W34" s="37">
        <v>1</v>
      </c>
      <c r="X34" s="6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6"/>
    </row>
    <row r="35" spans="2:43" x14ac:dyDescent="0.2">
      <c r="B35">
        <v>2</v>
      </c>
      <c r="C35" s="6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6"/>
      <c r="W35" s="7">
        <v>2</v>
      </c>
      <c r="X35" s="6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6"/>
    </row>
    <row r="36" spans="2:43" x14ac:dyDescent="0.2">
      <c r="B36">
        <v>3</v>
      </c>
      <c r="C36" s="28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77"/>
      <c r="W36" s="7">
        <v>3</v>
      </c>
      <c r="X36" s="28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77"/>
    </row>
    <row r="38" spans="2:43" x14ac:dyDescent="0.2">
      <c r="C38">
        <v>0</v>
      </c>
      <c r="D38">
        <v>1</v>
      </c>
      <c r="E38">
        <v>2</v>
      </c>
      <c r="F38">
        <v>3</v>
      </c>
      <c r="G38">
        <v>4</v>
      </c>
      <c r="H38">
        <v>5</v>
      </c>
      <c r="I38">
        <v>6</v>
      </c>
      <c r="J38">
        <v>7</v>
      </c>
      <c r="K38">
        <v>8</v>
      </c>
      <c r="L38">
        <v>9</v>
      </c>
      <c r="M38">
        <v>0</v>
      </c>
      <c r="N38">
        <v>1</v>
      </c>
      <c r="O38">
        <v>2</v>
      </c>
      <c r="P38">
        <v>3</v>
      </c>
      <c r="Q38">
        <v>4</v>
      </c>
      <c r="R38">
        <v>5</v>
      </c>
      <c r="S38">
        <v>6</v>
      </c>
      <c r="T38">
        <v>7</v>
      </c>
      <c r="U38">
        <v>8</v>
      </c>
      <c r="V38">
        <v>9</v>
      </c>
      <c r="X38">
        <v>0</v>
      </c>
      <c r="Y38">
        <v>1</v>
      </c>
      <c r="Z38">
        <v>2</v>
      </c>
      <c r="AA38">
        <v>3</v>
      </c>
      <c r="AB38">
        <v>4</v>
      </c>
      <c r="AC38">
        <v>5</v>
      </c>
      <c r="AD38">
        <v>6</v>
      </c>
      <c r="AE38">
        <v>7</v>
      </c>
      <c r="AF38">
        <v>8</v>
      </c>
      <c r="AG38">
        <v>9</v>
      </c>
      <c r="AH38">
        <v>0</v>
      </c>
      <c r="AI38">
        <v>1</v>
      </c>
      <c r="AJ38">
        <v>2</v>
      </c>
      <c r="AK38">
        <v>3</v>
      </c>
      <c r="AL38">
        <v>4</v>
      </c>
      <c r="AM38">
        <v>5</v>
      </c>
      <c r="AN38">
        <v>6</v>
      </c>
      <c r="AO38">
        <v>7</v>
      </c>
      <c r="AP38">
        <v>8</v>
      </c>
      <c r="AQ38">
        <v>9</v>
      </c>
    </row>
    <row r="39" spans="2:43" x14ac:dyDescent="0.2">
      <c r="B39">
        <v>0</v>
      </c>
      <c r="C39" s="106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8"/>
      <c r="W39" s="37">
        <v>0</v>
      </c>
      <c r="X39" s="106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8"/>
    </row>
    <row r="40" spans="2:43" x14ac:dyDescent="0.2">
      <c r="B40">
        <v>1</v>
      </c>
      <c r="C40" s="6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6"/>
      <c r="W40" s="37">
        <v>1</v>
      </c>
      <c r="X40" s="6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6"/>
    </row>
    <row r="41" spans="2:43" x14ac:dyDescent="0.2">
      <c r="B41">
        <v>2</v>
      </c>
      <c r="C41" s="6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6"/>
      <c r="W41" s="7">
        <v>2</v>
      </c>
      <c r="X41" s="6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6"/>
    </row>
    <row r="42" spans="2:43" x14ac:dyDescent="0.2">
      <c r="B42">
        <v>3</v>
      </c>
      <c r="C42" s="28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77"/>
      <c r="W42" s="7">
        <v>3</v>
      </c>
      <c r="X42" s="28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7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40"/>
  <sheetViews>
    <sheetView workbookViewId="0">
      <selection activeCell="D15" sqref="D15"/>
    </sheetView>
  </sheetViews>
  <sheetFormatPr baseColWidth="10" defaultColWidth="8.83203125" defaultRowHeight="16" x14ac:dyDescent="0.2"/>
  <cols>
    <col min="1" max="1" width="8.83203125" customWidth="1"/>
    <col min="2" max="2" width="18.83203125" style="110" customWidth="1"/>
    <col min="3" max="9" width="8.83203125" style="110" customWidth="1"/>
    <col min="10" max="1025" width="8.83203125" customWidth="1"/>
  </cols>
  <sheetData>
    <row r="2" spans="2:9" x14ac:dyDescent="0.2">
      <c r="B2" s="111" t="s">
        <v>295</v>
      </c>
      <c r="C2" s="111" t="s">
        <v>296</v>
      </c>
      <c r="D2" s="111" t="s">
        <v>297</v>
      </c>
      <c r="F2" s="112" t="s">
        <v>298</v>
      </c>
      <c r="G2" s="112" t="s">
        <v>299</v>
      </c>
      <c r="H2" s="112" t="s">
        <v>300</v>
      </c>
    </row>
    <row r="3" spans="2:9" x14ac:dyDescent="0.2">
      <c r="B3" s="110" t="s">
        <v>301</v>
      </c>
      <c r="C3" s="110">
        <v>1</v>
      </c>
      <c r="D3" s="110" t="s">
        <v>277</v>
      </c>
      <c r="F3" s="110" t="s">
        <v>302</v>
      </c>
      <c r="I3" s="110" t="s">
        <v>303</v>
      </c>
    </row>
    <row r="4" spans="2:9" x14ac:dyDescent="0.2">
      <c r="B4" s="110" t="s">
        <v>304</v>
      </c>
      <c r="C4" s="110">
        <v>1</v>
      </c>
      <c r="D4" s="110" t="s">
        <v>277</v>
      </c>
      <c r="F4" s="110" t="s">
        <v>305</v>
      </c>
      <c r="G4" s="110">
        <v>1</v>
      </c>
      <c r="H4" s="110">
        <v>1</v>
      </c>
      <c r="I4" s="110" t="s">
        <v>306</v>
      </c>
    </row>
    <row r="5" spans="2:9" x14ac:dyDescent="0.2">
      <c r="B5" s="110" t="s">
        <v>307</v>
      </c>
      <c r="C5" s="110">
        <v>1</v>
      </c>
      <c r="D5" s="110" t="s">
        <v>277</v>
      </c>
      <c r="F5" s="110" t="s">
        <v>308</v>
      </c>
      <c r="G5" s="110">
        <v>1</v>
      </c>
      <c r="H5" s="110">
        <v>1</v>
      </c>
    </row>
    <row r="6" spans="2:9" x14ac:dyDescent="0.2">
      <c r="B6" s="110" t="s">
        <v>309</v>
      </c>
      <c r="C6" s="110">
        <v>1</v>
      </c>
      <c r="D6" s="110" t="s">
        <v>277</v>
      </c>
      <c r="F6" s="110" t="s">
        <v>310</v>
      </c>
      <c r="G6" s="110">
        <v>1</v>
      </c>
      <c r="H6" s="110">
        <v>1</v>
      </c>
      <c r="I6" s="110" t="s">
        <v>311</v>
      </c>
    </row>
    <row r="7" spans="2:9" x14ac:dyDescent="0.2">
      <c r="B7" s="110" t="s">
        <v>312</v>
      </c>
      <c r="C7" s="110">
        <v>1</v>
      </c>
      <c r="D7" s="110" t="s">
        <v>277</v>
      </c>
    </row>
    <row r="8" spans="2:9" x14ac:dyDescent="0.2">
      <c r="B8" s="113" t="s">
        <v>200</v>
      </c>
      <c r="C8" s="113">
        <f>SUM(C3:C7)</f>
        <v>5</v>
      </c>
      <c r="D8" s="113"/>
      <c r="F8" s="113" t="s">
        <v>313</v>
      </c>
      <c r="G8" s="113">
        <f>SUM(G4:G7)</f>
        <v>3</v>
      </c>
      <c r="H8" s="113">
        <f>SUM(H4:H7)</f>
        <v>3</v>
      </c>
    </row>
    <row r="10" spans="2:9" x14ac:dyDescent="0.2">
      <c r="B10" s="111" t="s">
        <v>314</v>
      </c>
      <c r="C10" s="114" t="s">
        <v>315</v>
      </c>
      <c r="D10" s="114" t="s">
        <v>296</v>
      </c>
      <c r="E10" s="114" t="s">
        <v>297</v>
      </c>
      <c r="F10" s="114" t="s">
        <v>316</v>
      </c>
    </row>
    <row r="11" spans="2:9" x14ac:dyDescent="0.2">
      <c r="B11" s="110" t="s">
        <v>317</v>
      </c>
      <c r="C11" s="110">
        <v>2</v>
      </c>
      <c r="D11" s="110">
        <v>1</v>
      </c>
      <c r="E11" s="110" t="s">
        <v>151</v>
      </c>
      <c r="F11" s="110">
        <f t="shared" ref="F11:F17" si="0">D11*C11</f>
        <v>2</v>
      </c>
    </row>
    <row r="12" spans="2:9" x14ac:dyDescent="0.2">
      <c r="B12" s="110" t="s">
        <v>318</v>
      </c>
      <c r="C12" s="110">
        <v>1</v>
      </c>
      <c r="D12" s="110">
        <v>1</v>
      </c>
      <c r="E12" s="110" t="s">
        <v>151</v>
      </c>
      <c r="F12" s="110">
        <f t="shared" si="0"/>
        <v>1</v>
      </c>
    </row>
    <row r="13" spans="2:9" x14ac:dyDescent="0.2">
      <c r="B13" s="110" t="s">
        <v>319</v>
      </c>
      <c r="C13" s="110">
        <v>1</v>
      </c>
      <c r="D13" s="110">
        <v>2</v>
      </c>
      <c r="E13" s="110" t="s">
        <v>151</v>
      </c>
      <c r="F13" s="110">
        <f t="shared" si="0"/>
        <v>2</v>
      </c>
    </row>
    <row r="14" spans="2:9" x14ac:dyDescent="0.2">
      <c r="B14" s="110" t="s">
        <v>320</v>
      </c>
      <c r="C14" s="110">
        <v>2</v>
      </c>
      <c r="D14" s="110">
        <v>1</v>
      </c>
      <c r="E14" s="110" t="s">
        <v>277</v>
      </c>
      <c r="F14" s="110">
        <f t="shared" si="0"/>
        <v>2</v>
      </c>
    </row>
    <row r="15" spans="2:9" x14ac:dyDescent="0.2">
      <c r="B15" s="110" t="s">
        <v>321</v>
      </c>
      <c r="C15" s="110">
        <v>1</v>
      </c>
      <c r="D15" s="110">
        <v>1</v>
      </c>
      <c r="E15" s="110" t="s">
        <v>151</v>
      </c>
      <c r="F15" s="110">
        <f t="shared" si="0"/>
        <v>1</v>
      </c>
    </row>
    <row r="16" spans="2:9" x14ac:dyDescent="0.2">
      <c r="B16" s="110" t="s">
        <v>322</v>
      </c>
      <c r="C16" s="110">
        <v>1</v>
      </c>
      <c r="D16" s="110">
        <v>2</v>
      </c>
      <c r="E16" s="110" t="s">
        <v>151</v>
      </c>
      <c r="F16" s="110">
        <f t="shared" si="0"/>
        <v>2</v>
      </c>
    </row>
    <row r="17" spans="2:7" x14ac:dyDescent="0.2">
      <c r="B17" s="110" t="s">
        <v>323</v>
      </c>
      <c r="C17" s="110">
        <v>1</v>
      </c>
      <c r="D17" s="110">
        <v>2</v>
      </c>
      <c r="E17" s="110" t="s">
        <v>151</v>
      </c>
      <c r="F17" s="110">
        <f t="shared" si="0"/>
        <v>2</v>
      </c>
    </row>
    <row r="18" spans="2:7" x14ac:dyDescent="0.2">
      <c r="B18" s="113" t="s">
        <v>200</v>
      </c>
      <c r="C18" s="113">
        <f>SUM(C11:C17)</f>
        <v>9</v>
      </c>
      <c r="D18" s="113"/>
      <c r="E18" s="113"/>
      <c r="F18" s="113">
        <f>SUM(F11:F17)</f>
        <v>12</v>
      </c>
    </row>
    <row r="20" spans="2:7" x14ac:dyDescent="0.2">
      <c r="B20" s="111" t="s">
        <v>324</v>
      </c>
      <c r="C20" s="114" t="s">
        <v>315</v>
      </c>
      <c r="D20" s="114" t="s">
        <v>296</v>
      </c>
      <c r="E20" s="114" t="s">
        <v>297</v>
      </c>
      <c r="F20" s="114" t="s">
        <v>316</v>
      </c>
      <c r="G20" s="115" t="s">
        <v>325</v>
      </c>
    </row>
    <row r="21" spans="2:7" x14ac:dyDescent="0.2">
      <c r="B21" s="110" t="s">
        <v>326</v>
      </c>
      <c r="C21" s="110">
        <v>2</v>
      </c>
      <c r="D21" s="110">
        <v>1</v>
      </c>
      <c r="E21" s="110" t="s">
        <v>327</v>
      </c>
      <c r="F21" s="110">
        <f t="shared" ref="F21:F26" si="1">D21*C21</f>
        <v>2</v>
      </c>
      <c r="G21" s="110">
        <v>220</v>
      </c>
    </row>
    <row r="22" spans="2:7" x14ac:dyDescent="0.2">
      <c r="B22" s="110" t="s">
        <v>328</v>
      </c>
      <c r="C22" s="110">
        <v>2</v>
      </c>
      <c r="D22" s="110">
        <v>1</v>
      </c>
      <c r="E22" s="110" t="s">
        <v>327</v>
      </c>
      <c r="F22" s="110">
        <f t="shared" si="1"/>
        <v>2</v>
      </c>
      <c r="G22" s="110">
        <v>220</v>
      </c>
    </row>
    <row r="23" spans="2:7" x14ac:dyDescent="0.2">
      <c r="B23" s="110" t="s">
        <v>329</v>
      </c>
      <c r="C23" s="110">
        <v>2</v>
      </c>
      <c r="D23" s="110">
        <v>1</v>
      </c>
      <c r="E23" s="110" t="s">
        <v>330</v>
      </c>
      <c r="F23" s="110">
        <f t="shared" si="1"/>
        <v>2</v>
      </c>
    </row>
    <row r="24" spans="2:7" x14ac:dyDescent="0.2">
      <c r="B24" s="110" t="s">
        <v>331</v>
      </c>
      <c r="C24" s="110">
        <v>1</v>
      </c>
      <c r="D24" s="110">
        <v>1</v>
      </c>
      <c r="E24" s="110" t="s">
        <v>330</v>
      </c>
      <c r="F24" s="110">
        <f t="shared" si="1"/>
        <v>1</v>
      </c>
    </row>
    <row r="25" spans="2:7" x14ac:dyDescent="0.2">
      <c r="B25" s="110" t="s">
        <v>332</v>
      </c>
      <c r="C25" s="110">
        <v>1</v>
      </c>
      <c r="D25" s="110">
        <v>1</v>
      </c>
      <c r="E25" s="110" t="s">
        <v>330</v>
      </c>
      <c r="F25" s="110">
        <f t="shared" si="1"/>
        <v>1</v>
      </c>
    </row>
    <row r="26" spans="2:7" x14ac:dyDescent="0.2">
      <c r="B26" s="110" t="s">
        <v>333</v>
      </c>
      <c r="C26" s="110">
        <v>1</v>
      </c>
      <c r="D26" s="110">
        <v>4</v>
      </c>
      <c r="E26" s="110" t="s">
        <v>263</v>
      </c>
      <c r="F26" s="110">
        <f t="shared" si="1"/>
        <v>4</v>
      </c>
    </row>
    <row r="27" spans="2:7" x14ac:dyDescent="0.2">
      <c r="B27" s="113" t="s">
        <v>200</v>
      </c>
      <c r="C27" s="113">
        <f>SUM(C21:C26)</f>
        <v>9</v>
      </c>
      <c r="D27" s="113"/>
      <c r="E27" s="113"/>
      <c r="F27" s="113">
        <f>SUM(F21:F26)</f>
        <v>12</v>
      </c>
    </row>
    <row r="30" spans="2:7" x14ac:dyDescent="0.2">
      <c r="B30" s="116" t="s">
        <v>200</v>
      </c>
      <c r="C30" s="116"/>
      <c r="D30" s="116"/>
      <c r="E30" s="116"/>
      <c r="F30" s="116">
        <f>F27+F18</f>
        <v>24</v>
      </c>
    </row>
    <row r="31" spans="2:7" x14ac:dyDescent="0.2">
      <c r="B31" s="110" t="s">
        <v>298</v>
      </c>
      <c r="F31" s="110">
        <f>C8</f>
        <v>5</v>
      </c>
    </row>
    <row r="32" spans="2:7" x14ac:dyDescent="0.2">
      <c r="B32" s="113" t="s">
        <v>224</v>
      </c>
      <c r="C32" s="113"/>
      <c r="D32" s="113"/>
      <c r="E32" s="113"/>
      <c r="F32" s="113">
        <f>F31+F30</f>
        <v>29</v>
      </c>
    </row>
    <row r="34" spans="2:6" x14ac:dyDescent="0.2">
      <c r="B34" s="110" t="s">
        <v>334</v>
      </c>
      <c r="F34" s="110">
        <f>F11+F12+F16+F17+F15</f>
        <v>8</v>
      </c>
    </row>
    <row r="35" spans="2:6" x14ac:dyDescent="0.2">
      <c r="B35" s="110" t="s">
        <v>313</v>
      </c>
      <c r="F35" s="110">
        <f>F22+F14+C8+G8+H8</f>
        <v>15</v>
      </c>
    </row>
    <row r="36" spans="2:6" x14ac:dyDescent="0.2">
      <c r="B36" s="110" t="s">
        <v>335</v>
      </c>
      <c r="F36" s="110">
        <f>F26</f>
        <v>4</v>
      </c>
    </row>
    <row r="37" spans="2:6" x14ac:dyDescent="0.2">
      <c r="B37" s="110" t="s">
        <v>336</v>
      </c>
      <c r="F37" s="110">
        <f>F21+F22</f>
        <v>4</v>
      </c>
    </row>
    <row r="38" spans="2:6" x14ac:dyDescent="0.2">
      <c r="B38" s="110" t="s">
        <v>337</v>
      </c>
      <c r="F38" s="110">
        <f>F23+F25+F24</f>
        <v>4</v>
      </c>
    </row>
    <row r="40" spans="2:6" x14ac:dyDescent="0.2">
      <c r="B40" s="117" t="s">
        <v>200</v>
      </c>
      <c r="C40" s="118"/>
      <c r="D40" s="118"/>
      <c r="E40" s="118"/>
      <c r="F40" s="119">
        <f>F38+F37+F36+F35+F33</f>
        <v>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7"/>
  <sheetViews>
    <sheetView tabSelected="1" workbookViewId="0">
      <selection activeCell="L22" sqref="L22"/>
    </sheetView>
  </sheetViews>
  <sheetFormatPr baseColWidth="10" defaultColWidth="8.83203125" defaultRowHeight="16" x14ac:dyDescent="0.2"/>
  <cols>
    <col min="1" max="1" width="8.83203125" customWidth="1"/>
    <col min="2" max="2" width="15.1640625" customWidth="1"/>
    <col min="3" max="3" width="10.1640625" style="43" customWidth="1"/>
    <col min="4" max="5" width="8.83203125" style="43" customWidth="1"/>
    <col min="6" max="6" width="8.83203125" customWidth="1"/>
    <col min="7" max="7" width="17" customWidth="1"/>
    <col min="8" max="8" width="7" style="43" customWidth="1"/>
    <col min="9" max="9" width="9" style="43" customWidth="1"/>
    <col min="10" max="10" width="8.83203125" style="43" customWidth="1"/>
    <col min="11" max="11" width="21" bestFit="1" customWidth="1"/>
    <col min="12" max="12" width="10.1640625" bestFit="1" customWidth="1"/>
    <col min="13" max="1025" width="8.83203125" customWidth="1"/>
  </cols>
  <sheetData>
    <row r="1" spans="2:8" x14ac:dyDescent="0.2">
      <c r="B1" s="120"/>
      <c r="C1" s="121" t="s">
        <v>116</v>
      </c>
      <c r="D1" s="121" t="s">
        <v>117</v>
      </c>
      <c r="E1" s="122" t="s">
        <v>118</v>
      </c>
    </row>
    <row r="2" spans="2:8" x14ac:dyDescent="0.2">
      <c r="B2" s="123" t="s">
        <v>119</v>
      </c>
      <c r="C2" s="43">
        <v>80</v>
      </c>
      <c r="D2" s="43">
        <v>40</v>
      </c>
      <c r="E2" s="124">
        <v>45</v>
      </c>
      <c r="G2" s="165" t="s">
        <v>338</v>
      </c>
      <c r="H2" s="165"/>
    </row>
    <row r="3" spans="2:8" x14ac:dyDescent="0.2">
      <c r="B3" s="123" t="s">
        <v>123</v>
      </c>
      <c r="C3" s="43">
        <v>50</v>
      </c>
      <c r="D3" s="43">
        <v>15</v>
      </c>
      <c r="E3" s="124">
        <v>4</v>
      </c>
      <c r="G3" s="125" t="s">
        <v>157</v>
      </c>
      <c r="H3" s="126">
        <v>10</v>
      </c>
    </row>
    <row r="4" spans="2:8" x14ac:dyDescent="0.2">
      <c r="B4" s="127" t="s">
        <v>124</v>
      </c>
      <c r="C4" s="128">
        <f>(C2-C3)/2</f>
        <v>15</v>
      </c>
      <c r="D4" s="128">
        <f>(D2-D3)/2</f>
        <v>12.5</v>
      </c>
      <c r="E4" s="129"/>
      <c r="G4" s="130" t="s">
        <v>339</v>
      </c>
      <c r="H4" s="131">
        <v>27</v>
      </c>
    </row>
    <row r="5" spans="2:8" x14ac:dyDescent="0.2">
      <c r="G5" s="130" t="s">
        <v>340</v>
      </c>
      <c r="H5" s="131">
        <f>H4*H3</f>
        <v>270</v>
      </c>
    </row>
    <row r="6" spans="2:8" x14ac:dyDescent="0.2">
      <c r="G6" s="130" t="s">
        <v>341</v>
      </c>
      <c r="H6" s="131">
        <f>H5/60</f>
        <v>4.5</v>
      </c>
    </row>
    <row r="7" spans="2:8" x14ac:dyDescent="0.2">
      <c r="G7" s="130"/>
      <c r="H7" s="131"/>
    </row>
    <row r="8" spans="2:8" x14ac:dyDescent="0.2">
      <c r="B8" s="120"/>
      <c r="C8" s="132" t="s">
        <v>125</v>
      </c>
      <c r="D8" s="133" t="s">
        <v>126</v>
      </c>
      <c r="E8" s="44" t="s">
        <v>342</v>
      </c>
      <c r="F8" s="46"/>
      <c r="G8" s="130" t="s">
        <v>343</v>
      </c>
      <c r="H8" s="131">
        <f>H6*C9</f>
        <v>2700</v>
      </c>
    </row>
    <row r="9" spans="2:8" x14ac:dyDescent="0.2">
      <c r="B9" s="123" t="s">
        <v>129</v>
      </c>
      <c r="C9" s="43">
        <f>3000/5</f>
        <v>600</v>
      </c>
      <c r="D9" s="124"/>
      <c r="F9" s="46"/>
      <c r="G9" s="134" t="s">
        <v>344</v>
      </c>
      <c r="H9" s="135">
        <f>H8/C20</f>
        <v>24.816176470588236</v>
      </c>
    </row>
    <row r="10" spans="2:8" x14ac:dyDescent="0.2">
      <c r="B10" s="123" t="s">
        <v>132</v>
      </c>
      <c r="C10" s="43">
        <f>30/5</f>
        <v>6</v>
      </c>
      <c r="D10" s="124">
        <v>15</v>
      </c>
      <c r="F10" s="46"/>
      <c r="G10" s="46"/>
      <c r="H10" s="44"/>
    </row>
    <row r="11" spans="2:8" x14ac:dyDescent="0.2">
      <c r="B11" s="123" t="s">
        <v>136</v>
      </c>
      <c r="C11" s="43">
        <v>12</v>
      </c>
      <c r="D11" s="124">
        <v>12</v>
      </c>
    </row>
    <row r="12" spans="2:8" x14ac:dyDescent="0.2">
      <c r="B12" s="123" t="s">
        <v>137</v>
      </c>
      <c r="C12" s="43">
        <f>C10/C11</f>
        <v>0.5</v>
      </c>
      <c r="D12" s="124">
        <f>D10/D11</f>
        <v>1.25</v>
      </c>
      <c r="H12" s="44"/>
    </row>
    <row r="13" spans="2:8" x14ac:dyDescent="0.2">
      <c r="B13" s="123" t="s">
        <v>140</v>
      </c>
      <c r="C13" s="43">
        <v>60</v>
      </c>
      <c r="D13" s="124">
        <v>60</v>
      </c>
      <c r="H13" s="44"/>
    </row>
    <row r="14" spans="2:8" x14ac:dyDescent="0.2">
      <c r="B14" s="127" t="s">
        <v>141</v>
      </c>
      <c r="C14" s="136">
        <f>C12/C13</f>
        <v>8.3333333333333332E-3</v>
      </c>
      <c r="D14" s="137">
        <f>D12/D13</f>
        <v>2.0833333333333332E-2</v>
      </c>
      <c r="H14" s="44"/>
    </row>
    <row r="15" spans="2:8" x14ac:dyDescent="0.2">
      <c r="C15" s="47"/>
      <c r="H15" s="44"/>
    </row>
    <row r="16" spans="2:8" x14ac:dyDescent="0.2">
      <c r="H16" s="44"/>
    </row>
    <row r="17" spans="1:12" x14ac:dyDescent="0.2">
      <c r="B17" s="166" t="s">
        <v>345</v>
      </c>
      <c r="C17" s="166"/>
      <c r="D17" s="166"/>
      <c r="G17" s="138"/>
      <c r="H17" s="139" t="s">
        <v>142</v>
      </c>
      <c r="I17" s="140" t="s">
        <v>126</v>
      </c>
      <c r="K17" t="s">
        <v>135</v>
      </c>
      <c r="L17" s="167">
        <v>120</v>
      </c>
    </row>
    <row r="18" spans="1:12" x14ac:dyDescent="0.2">
      <c r="B18" s="123" t="s">
        <v>143</v>
      </c>
      <c r="C18" s="43">
        <f>C2*D2*E2/1000</f>
        <v>144</v>
      </c>
      <c r="D18" s="124"/>
      <c r="G18" s="123" t="s">
        <v>144</v>
      </c>
      <c r="H18" s="48">
        <v>60</v>
      </c>
      <c r="I18" s="141">
        <v>60</v>
      </c>
      <c r="K18" t="s">
        <v>344</v>
      </c>
      <c r="L18" s="167">
        <v>30</v>
      </c>
    </row>
    <row r="19" spans="1:12" x14ac:dyDescent="0.2">
      <c r="A19" s="43">
        <v>11</v>
      </c>
      <c r="B19" s="123" t="s">
        <v>145</v>
      </c>
      <c r="C19" s="43">
        <f>A19*C2*D2/1000</f>
        <v>35.200000000000003</v>
      </c>
      <c r="D19" s="124"/>
      <c r="G19" s="123" t="s">
        <v>146</v>
      </c>
      <c r="H19" s="43">
        <v>6</v>
      </c>
      <c r="I19" s="124">
        <v>14.4</v>
      </c>
      <c r="L19" s="167"/>
    </row>
    <row r="20" spans="1:12" x14ac:dyDescent="0.2">
      <c r="B20" s="123" t="s">
        <v>147</v>
      </c>
      <c r="C20" s="43">
        <f>C18-C19</f>
        <v>108.8</v>
      </c>
      <c r="D20" s="124"/>
      <c r="G20" s="123" t="s">
        <v>148</v>
      </c>
      <c r="H20" s="48">
        <v>600</v>
      </c>
      <c r="I20" s="141"/>
      <c r="K20" t="s">
        <v>347</v>
      </c>
      <c r="L20" s="167">
        <f>L18*L17</f>
        <v>3600</v>
      </c>
    </row>
    <row r="21" spans="1:12" x14ac:dyDescent="0.2">
      <c r="B21" s="123"/>
      <c r="D21" s="124"/>
      <c r="G21" s="123" t="s">
        <v>149</v>
      </c>
      <c r="H21" s="48">
        <v>12</v>
      </c>
      <c r="I21" s="141">
        <v>12</v>
      </c>
      <c r="K21" t="s">
        <v>348</v>
      </c>
      <c r="L21" s="167">
        <v>700</v>
      </c>
    </row>
    <row r="22" spans="1:12" x14ac:dyDescent="0.2">
      <c r="B22" s="123" t="s">
        <v>150</v>
      </c>
      <c r="C22" s="48">
        <v>30</v>
      </c>
      <c r="D22" s="124"/>
      <c r="G22" s="123" t="s">
        <v>151</v>
      </c>
      <c r="H22" s="43">
        <f>H19/H21</f>
        <v>0.5</v>
      </c>
      <c r="I22" s="124">
        <f>I19/I21</f>
        <v>1.2</v>
      </c>
      <c r="L22" s="167"/>
    </row>
    <row r="23" spans="1:12" x14ac:dyDescent="0.2">
      <c r="B23" s="123" t="s">
        <v>152</v>
      </c>
      <c r="C23" s="48">
        <f>C20*C22</f>
        <v>3264</v>
      </c>
      <c r="D23" s="124"/>
      <c r="G23" s="123"/>
      <c r="H23" s="48"/>
      <c r="I23" s="141"/>
      <c r="K23" t="s">
        <v>349</v>
      </c>
      <c r="L23" s="167">
        <f>L20/L21</f>
        <v>5.1428571428571432</v>
      </c>
    </row>
    <row r="24" spans="1:12" x14ac:dyDescent="0.2">
      <c r="B24" s="123" t="s">
        <v>153</v>
      </c>
      <c r="C24" s="43">
        <f>C23/C9</f>
        <v>5.44</v>
      </c>
      <c r="D24" s="124">
        <v>0.5</v>
      </c>
      <c r="G24" s="125" t="s">
        <v>154</v>
      </c>
      <c r="H24" s="142">
        <f>H6</f>
        <v>4.5</v>
      </c>
      <c r="I24" s="143">
        <v>0.5</v>
      </c>
      <c r="K24" t="s">
        <v>351</v>
      </c>
      <c r="L24" s="167">
        <f>ROUND(L23,0)</f>
        <v>5</v>
      </c>
    </row>
    <row r="25" spans="1:12" x14ac:dyDescent="0.2">
      <c r="B25" s="130" t="s">
        <v>137</v>
      </c>
      <c r="C25" s="49">
        <f>C24*C12</f>
        <v>2.72</v>
      </c>
      <c r="D25" s="144">
        <f>D24*D12</f>
        <v>0.625</v>
      </c>
      <c r="G25" s="134" t="s">
        <v>155</v>
      </c>
      <c r="H25" s="145">
        <f>H24*H22</f>
        <v>2.25</v>
      </c>
      <c r="I25" s="146">
        <f>I24*I22</f>
        <v>0.6</v>
      </c>
      <c r="K25" t="s">
        <v>347</v>
      </c>
      <c r="L25" s="167">
        <f>L24*L21</f>
        <v>3500</v>
      </c>
    </row>
    <row r="26" spans="1:12" x14ac:dyDescent="0.2">
      <c r="B26" s="123"/>
      <c r="D26" s="124"/>
      <c r="H26" s="48"/>
      <c r="I26" s="48"/>
      <c r="K26" t="s">
        <v>350</v>
      </c>
      <c r="L26" s="167">
        <f>L25/L17</f>
        <v>29.166666666666668</v>
      </c>
    </row>
    <row r="27" spans="1:12" x14ac:dyDescent="0.2">
      <c r="B27" s="123"/>
      <c r="D27" s="124"/>
      <c r="H27" s="48"/>
      <c r="I27" s="48"/>
    </row>
    <row r="28" spans="1:12" x14ac:dyDescent="0.2">
      <c r="B28" s="123" t="s">
        <v>156</v>
      </c>
      <c r="C28" s="43">
        <f>C24*100</f>
        <v>544</v>
      </c>
      <c r="D28" s="124"/>
    </row>
    <row r="29" spans="1:12" x14ac:dyDescent="0.2">
      <c r="B29" s="130" t="s">
        <v>157</v>
      </c>
      <c r="C29" s="49">
        <f>C28/C3</f>
        <v>10.88</v>
      </c>
      <c r="D29" s="124">
        <v>4</v>
      </c>
    </row>
    <row r="30" spans="1:12" x14ac:dyDescent="0.2">
      <c r="B30" s="127" t="s">
        <v>158</v>
      </c>
      <c r="C30" s="128">
        <f>1000*C25/C29</f>
        <v>249.99999999999997</v>
      </c>
      <c r="D30" s="129">
        <f>1000*D25/D29</f>
        <v>156.25</v>
      </c>
    </row>
    <row r="32" spans="1:12" x14ac:dyDescent="0.2">
      <c r="C32" s="156" t="s">
        <v>159</v>
      </c>
      <c r="D32" s="156"/>
      <c r="E32" s="156" t="s">
        <v>160</v>
      </c>
      <c r="F32" s="156"/>
      <c r="G32" s="156" t="s">
        <v>161</v>
      </c>
      <c r="H32" s="156"/>
      <c r="I32" s="42" t="s">
        <v>162</v>
      </c>
      <c r="J32" s="42" t="s">
        <v>163</v>
      </c>
      <c r="K32" s="42" t="s">
        <v>164</v>
      </c>
      <c r="L32" s="50" t="s">
        <v>165</v>
      </c>
    </row>
    <row r="33" spans="2:12" x14ac:dyDescent="0.2">
      <c r="B33" s="51" t="s">
        <v>142</v>
      </c>
      <c r="C33" s="52">
        <v>0.29166666666666702</v>
      </c>
      <c r="D33" s="53">
        <v>0.54166666666666696</v>
      </c>
      <c r="E33" s="52">
        <v>0.54166666666666696</v>
      </c>
      <c r="F33" s="53">
        <v>0.625</v>
      </c>
      <c r="G33" s="52">
        <v>0.625</v>
      </c>
      <c r="H33" s="53">
        <v>0.875</v>
      </c>
      <c r="I33" s="54">
        <v>0.375</v>
      </c>
      <c r="J33" s="55">
        <f>IF(OR(I33&gt;D33,I33&lt;C33),0,1-((D33-C33)-(I33-C33))/(D33-C33))</f>
        <v>0.33333333333333204</v>
      </c>
      <c r="K33" s="55">
        <f>IF(AND(I33&gt;E33,I33&lt;F33), 1, 0)</f>
        <v>0</v>
      </c>
      <c r="L33" s="56">
        <f>IF(OR(I33&gt;H33, I33&lt;G33),0,((H33-G33)-(I33-G33))/(H33-G33))</f>
        <v>0</v>
      </c>
    </row>
    <row r="34" spans="2:12" x14ac:dyDescent="0.2">
      <c r="B34" s="57" t="s">
        <v>166</v>
      </c>
      <c r="C34" s="52">
        <v>0.27083333333333298</v>
      </c>
      <c r="D34" s="53">
        <v>0.375</v>
      </c>
      <c r="E34" s="52">
        <v>0.375</v>
      </c>
      <c r="F34" s="53">
        <v>0.58333333333333304</v>
      </c>
      <c r="G34" s="52">
        <v>0.58333333333333304</v>
      </c>
      <c r="H34" s="53">
        <v>0.70833333333333304</v>
      </c>
      <c r="I34" s="54">
        <f>I33</f>
        <v>0.375</v>
      </c>
      <c r="J34" s="55">
        <f>IF(OR(I34&gt;D34,I34&lt;C34),0,1-((D34-C34)-(I34-C34))/(D34-C34))</f>
        <v>1</v>
      </c>
      <c r="K34" s="55">
        <f>IF(AND(I34&gt;E34,I34&lt;F34), 1, 0)</f>
        <v>0</v>
      </c>
      <c r="L34" s="56">
        <f>IF(OR(I34&gt;H34, I34&lt;G34),0,((H34-G34)-(I34-G34))/(H34-G34))</f>
        <v>0</v>
      </c>
    </row>
    <row r="35" spans="2:12" x14ac:dyDescent="0.2">
      <c r="B35" s="58" t="s">
        <v>167</v>
      </c>
      <c r="C35" s="52">
        <v>0.54166666666666696</v>
      </c>
      <c r="D35" s="53">
        <v>0.58333333333333304</v>
      </c>
      <c r="E35" s="52">
        <v>0.58333333333333304</v>
      </c>
      <c r="F35" s="53">
        <v>0.625</v>
      </c>
      <c r="G35" s="52">
        <v>0.625</v>
      </c>
      <c r="H35" s="53">
        <v>0.70833333333333304</v>
      </c>
      <c r="I35" s="54">
        <f>I34</f>
        <v>0.375</v>
      </c>
      <c r="J35" s="55">
        <f>IF(OR(I35&gt;D35,I35&lt;C35),0,1-((D35-C35)-(I35-C35))/(D35-C35))</f>
        <v>0</v>
      </c>
      <c r="K35" s="55">
        <f>IF(AND(I35&gt;E35,I35&lt;F35), 1, 0)</f>
        <v>0</v>
      </c>
      <c r="L35" s="56">
        <f>IF(OR(I35&gt;H35, I35&lt;G35),0,((H35-G35)-(I35-G35))/(H35-G35))</f>
        <v>0</v>
      </c>
    </row>
    <row r="36" spans="2:12" x14ac:dyDescent="0.2">
      <c r="B36" s="59" t="s">
        <v>168</v>
      </c>
      <c r="C36" s="52">
        <v>0.66666666666666696</v>
      </c>
      <c r="D36" s="147">
        <v>0.75</v>
      </c>
      <c r="E36" s="52">
        <v>0.75</v>
      </c>
      <c r="F36" s="147">
        <v>0.83333333333333304</v>
      </c>
      <c r="G36" s="52">
        <v>0.83333333333333304</v>
      </c>
      <c r="H36" s="147">
        <v>0.95833333333333304</v>
      </c>
      <c r="I36" s="148">
        <f>I35</f>
        <v>0.375</v>
      </c>
      <c r="J36" s="55">
        <f>IF(OR(I36&gt;D36,I36&lt;C36),0,1-((D36-C36)-(I36-C36))/(D36-C36))</f>
        <v>0</v>
      </c>
      <c r="K36" s="55">
        <f>IF(AND(I36&gt;E36,I36&lt;F36), 1, 0)</f>
        <v>0</v>
      </c>
      <c r="L36" s="149">
        <f>IF(OR(I36&gt;H36, I36&lt;G36),0,((H36-G36)-(I36-G36))/(H36-G36))</f>
        <v>0</v>
      </c>
    </row>
    <row r="37" spans="2:12" x14ac:dyDescent="0.2">
      <c r="B37" s="150" t="s">
        <v>346</v>
      </c>
      <c r="C37" s="151">
        <v>0.875</v>
      </c>
      <c r="D37" s="152">
        <v>0.999305555555556</v>
      </c>
      <c r="E37" s="151">
        <v>0</v>
      </c>
      <c r="F37" s="152">
        <v>0.20833333333333301</v>
      </c>
      <c r="G37" s="151">
        <v>0.20833333333333301</v>
      </c>
      <c r="H37" s="152">
        <v>0.375</v>
      </c>
      <c r="I37" s="153">
        <f>I36</f>
        <v>0.375</v>
      </c>
      <c r="J37" s="154">
        <f>IF(OR(I37&gt;D37,I37&lt;C37),0,1-((D37-C37)-(I37-C37))/(D37-C37))</f>
        <v>0</v>
      </c>
      <c r="K37" s="154">
        <f>IF(AND(I37&gt;E37,I37&lt;F37), 1, 0)</f>
        <v>0</v>
      </c>
      <c r="L37" s="155">
        <f>IF(OR(I37&gt;H37, I37&lt;G37),0,((H37-G37)-(I37-G37))/(H37-G37))</f>
        <v>0</v>
      </c>
    </row>
  </sheetData>
  <mergeCells count="5">
    <mergeCell ref="G2:H2"/>
    <mergeCell ref="B17:D17"/>
    <mergeCell ref="C32:D32"/>
    <mergeCell ref="E32:F32"/>
    <mergeCell ref="G32:H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Técnico</vt:lpstr>
      <vt:lpstr>Pantalla Led</vt:lpstr>
      <vt:lpstr>mosfets</vt:lpstr>
      <vt:lpstr>Bio</vt:lpstr>
      <vt:lpstr>Screens - 16x2</vt:lpstr>
      <vt:lpstr>Screens - 20x4</vt:lpstr>
      <vt:lpstr>Pines</vt:lpstr>
      <vt:lpstr>Pantalla Led_2</vt:lpstr>
      <vt:lpstr>mosfets!_FilterDatabase</vt:lpstr>
      <vt:lpstr>Técnico!_FilterDatabase</vt:lpstr>
      <vt:lpstr>mosfets!_FilterDatabase_0</vt:lpstr>
      <vt:lpstr>Técnico!_FilterDatabase_0</vt:lpstr>
      <vt:lpstr>Técnico!_FilterDatabase_1</vt:lpstr>
      <vt:lpstr>Técnico!d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dc:description/>
  <cp:lastModifiedBy>Microsoft Office User</cp:lastModifiedBy>
  <cp:revision>9</cp:revision>
  <dcterms:created xsi:type="dcterms:W3CDTF">2016-04-27T08:23:23Z</dcterms:created>
  <dcterms:modified xsi:type="dcterms:W3CDTF">2018-04-08T21:52:33Z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