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https://d.docs.live.net/1dc75ab1dea9857e/Projecten/Hardlopen/ABgroep/Tempo/"/>
    </mc:Choice>
  </mc:AlternateContent>
  <xr:revisionPtr revIDLastSave="171" documentId="14_{D144358C-7E60-AA4B-A486-E74E30FBDF21}" xr6:coauthVersionLast="47" xr6:coauthVersionMax="47" xr10:uidLastSave="{72636180-24E8-7A47-BDB0-24942C05E062}"/>
  <bookViews>
    <workbookView xWindow="0" yWindow="760" windowWidth="30240" windowHeight="18880" activeTab="6" xr2:uid="{422B7CC5-F7E8-42C1-930E-028274A91010}"/>
  </bookViews>
  <sheets>
    <sheet name="interval 80% 800 meter" sheetId="4" r:id="rId1"/>
    <sheet name="Individuele lopers" sheetId="1" r:id="rId2"/>
    <sheet name="Tijden per Loper" sheetId="3" r:id="rId3"/>
    <sheet name="Evaluatie" sheetId="5" r:id="rId4"/>
    <sheet name="Evaluatie per loper" sheetId="6" r:id="rId5"/>
    <sheet name="Blad2" sheetId="7" r:id="rId6"/>
    <sheet name="groepstijden"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2" i="2" l="1"/>
  <c r="V62" i="2" s="1"/>
  <c r="W62" i="2" s="1"/>
  <c r="F43" i="2"/>
  <c r="G43" i="2" s="1"/>
  <c r="A55" i="2"/>
  <c r="F41" i="2"/>
  <c r="T41" i="2" s="1"/>
  <c r="U41" i="2" s="1"/>
  <c r="A54" i="2"/>
  <c r="F34" i="2"/>
  <c r="R34" i="2" s="1"/>
  <c r="S34" i="2" s="1"/>
  <c r="A53" i="2"/>
  <c r="F14" i="2"/>
  <c r="R14" i="2" s="1"/>
  <c r="S14" i="2" s="1"/>
  <c r="A52" i="2"/>
  <c r="A11" i="4"/>
  <c r="A12" i="4" s="1"/>
  <c r="A13" i="4" s="1"/>
  <c r="A14" i="4" s="1"/>
  <c r="A16" i="4" s="1"/>
  <c r="A17" i="4" s="1"/>
  <c r="A19" i="4" s="1"/>
  <c r="A20" i="4" s="1"/>
  <c r="A21" i="4" s="1"/>
  <c r="A23" i="4" s="1"/>
  <c r="A24" i="4" s="1"/>
  <c r="A25" i="4" s="1"/>
  <c r="A26" i="4" s="1"/>
  <c r="A27" i="4" s="1"/>
  <c r="F61" i="2"/>
  <c r="G61" i="2" s="1"/>
  <c r="F60" i="2"/>
  <c r="G60" i="2" s="1"/>
  <c r="F59" i="2"/>
  <c r="G59" i="2" s="1"/>
  <c r="F58" i="2"/>
  <c r="G58" i="2" s="1"/>
  <c r="F51" i="5"/>
  <c r="S51" i="5" s="1"/>
  <c r="T51" i="5" s="1"/>
  <c r="F50" i="5"/>
  <c r="S50" i="5" s="1"/>
  <c r="T50" i="5" s="1"/>
  <c r="F49" i="5"/>
  <c r="F48" i="5"/>
  <c r="S48" i="5" s="1"/>
  <c r="T48" i="5" s="1"/>
  <c r="W47" i="5"/>
  <c r="X47" i="5" s="1"/>
  <c r="S47" i="5"/>
  <c r="T47" i="5" s="1"/>
  <c r="Q47" i="5"/>
  <c r="R47" i="5" s="1"/>
  <c r="M47" i="5"/>
  <c r="N47" i="5" s="1"/>
  <c r="F47" i="5"/>
  <c r="O47" i="5" s="1"/>
  <c r="P47" i="5" s="1"/>
  <c r="F46" i="5"/>
  <c r="Q46" i="5" s="1"/>
  <c r="R46" i="5" s="1"/>
  <c r="F45" i="5"/>
  <c r="W45" i="5" s="1"/>
  <c r="X45" i="5" s="1"/>
  <c r="F44" i="5"/>
  <c r="F43" i="5"/>
  <c r="S43" i="5" s="1"/>
  <c r="T43" i="5" s="1"/>
  <c r="U42" i="5"/>
  <c r="V42" i="5" s="1"/>
  <c r="S42" i="5"/>
  <c r="T42" i="5" s="1"/>
  <c r="Q42" i="5"/>
  <c r="R42" i="5" s="1"/>
  <c r="F42" i="5"/>
  <c r="F41" i="5"/>
  <c r="G41" i="5" s="1"/>
  <c r="K41" i="5" s="1"/>
  <c r="F40" i="5"/>
  <c r="O40" i="5" s="1"/>
  <c r="P40" i="5" s="1"/>
  <c r="F39" i="5"/>
  <c r="S39" i="5" s="1"/>
  <c r="T39" i="5" s="1"/>
  <c r="W38" i="5"/>
  <c r="X38" i="5" s="1"/>
  <c r="U38" i="5"/>
  <c r="V38" i="5" s="1"/>
  <c r="S38" i="5"/>
  <c r="T38" i="5" s="1"/>
  <c r="F38" i="5"/>
  <c r="Q38" i="5" s="1"/>
  <c r="R38" i="5" s="1"/>
  <c r="F37" i="5"/>
  <c r="O37" i="5" s="1"/>
  <c r="P37" i="5" s="1"/>
  <c r="F36" i="5"/>
  <c r="W36" i="5" s="1"/>
  <c r="X36" i="5" s="1"/>
  <c r="F35" i="5"/>
  <c r="S35" i="5" s="1"/>
  <c r="T35" i="5" s="1"/>
  <c r="F34" i="5"/>
  <c r="U34" i="5" s="1"/>
  <c r="V34" i="5" s="1"/>
  <c r="F33" i="5"/>
  <c r="Q33" i="5" s="1"/>
  <c r="R33" i="5" s="1"/>
  <c r="W32" i="5"/>
  <c r="X32" i="5" s="1"/>
  <c r="S32" i="5"/>
  <c r="T32" i="5" s="1"/>
  <c r="F32" i="5"/>
  <c r="M32" i="5" s="1"/>
  <c r="N32" i="5" s="1"/>
  <c r="F31" i="5"/>
  <c r="U31" i="5" s="1"/>
  <c r="V31" i="5" s="1"/>
  <c r="F30" i="5"/>
  <c r="G30" i="5" s="1"/>
  <c r="K30" i="5" s="1"/>
  <c r="F29" i="5"/>
  <c r="O29" i="5" s="1"/>
  <c r="P29" i="5" s="1"/>
  <c r="F28" i="5"/>
  <c r="W28" i="5" s="1"/>
  <c r="X28" i="5" s="1"/>
  <c r="F27" i="5"/>
  <c r="G27" i="5" s="1"/>
  <c r="K27" i="5" s="1"/>
  <c r="F26" i="5"/>
  <c r="M26" i="5" s="1"/>
  <c r="N26" i="5" s="1"/>
  <c r="F25" i="5"/>
  <c r="S25" i="5" s="1"/>
  <c r="T25" i="5" s="1"/>
  <c r="F24" i="5"/>
  <c r="Q24" i="5" s="1"/>
  <c r="R24" i="5" s="1"/>
  <c r="W23" i="5"/>
  <c r="X23" i="5" s="1"/>
  <c r="U23" i="5"/>
  <c r="V23" i="5" s="1"/>
  <c r="S23" i="5"/>
  <c r="T23" i="5" s="1"/>
  <c r="F23" i="5"/>
  <c r="G23" i="5" s="1"/>
  <c r="F22" i="5"/>
  <c r="W22" i="5" s="1"/>
  <c r="X22" i="5" s="1"/>
  <c r="F21" i="5"/>
  <c r="S21" i="5" s="1"/>
  <c r="T21" i="5" s="1"/>
  <c r="F20" i="5"/>
  <c r="O20" i="5" s="1"/>
  <c r="P20" i="5" s="1"/>
  <c r="W19" i="5"/>
  <c r="X19" i="5" s="1"/>
  <c r="V19" i="5"/>
  <c r="F19" i="5"/>
  <c r="U19" i="5" s="1"/>
  <c r="F18" i="5"/>
  <c r="M18" i="5" s="1"/>
  <c r="N18" i="5" s="1"/>
  <c r="F17" i="5"/>
  <c r="U17" i="5" s="1"/>
  <c r="V17" i="5" s="1"/>
  <c r="F16" i="5"/>
  <c r="G16" i="5" s="1"/>
  <c r="K16" i="5" s="1"/>
  <c r="W15" i="5"/>
  <c r="X15" i="5" s="1"/>
  <c r="F15" i="5"/>
  <c r="O15" i="5" s="1"/>
  <c r="P15" i="5" s="1"/>
  <c r="F14" i="5"/>
  <c r="A14" i="5"/>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W13" i="5"/>
  <c r="X13" i="5" s="1"/>
  <c r="U13" i="5"/>
  <c r="V13" i="5" s="1"/>
  <c r="S13" i="5"/>
  <c r="T13" i="5" s="1"/>
  <c r="F13" i="5"/>
  <c r="M13" i="5" s="1"/>
  <c r="N13" i="5" s="1"/>
  <c r="F12" i="5"/>
  <c r="S12" i="5" s="1"/>
  <c r="T12" i="5" s="1"/>
  <c r="F11" i="5"/>
  <c r="S11" i="5" s="1"/>
  <c r="T11" i="5" s="1"/>
  <c r="F10" i="5"/>
  <c r="W10" i="5" s="1"/>
  <c r="X10" i="5" s="1"/>
  <c r="F9" i="5"/>
  <c r="W8" i="5"/>
  <c r="X8" i="5" s="1"/>
  <c r="F8" i="5"/>
  <c r="Q8" i="5" s="1"/>
  <c r="R8" i="5" s="1"/>
  <c r="F7" i="5"/>
  <c r="O7" i="5" s="1"/>
  <c r="P7" i="5" s="1"/>
  <c r="F6" i="5"/>
  <c r="S6" i="5" s="1"/>
  <c r="T6" i="5" s="1"/>
  <c r="A6" i="5"/>
  <c r="A7" i="5" s="1"/>
  <c r="A8" i="5" s="1"/>
  <c r="A9" i="5" s="1"/>
  <c r="A10" i="5" s="1"/>
  <c r="A11" i="5" s="1"/>
  <c r="A12" i="5" s="1"/>
  <c r="F48" i="2"/>
  <c r="L48" i="2" s="1"/>
  <c r="M48" i="2" s="1"/>
  <c r="F40" i="2"/>
  <c r="T40" i="2" s="1"/>
  <c r="U40" i="2" s="1"/>
  <c r="F13" i="2"/>
  <c r="R13" i="2" s="1"/>
  <c r="S13" i="2" s="1"/>
  <c r="F20" i="2"/>
  <c r="L20" i="2" s="1"/>
  <c r="M20" i="2" s="1"/>
  <c r="F33" i="2"/>
  <c r="R33" i="2" s="1"/>
  <c r="S33" i="2" s="1"/>
  <c r="F23" i="2"/>
  <c r="V23" i="2" s="1"/>
  <c r="W23" i="2" s="1"/>
  <c r="F36" i="2"/>
  <c r="T36" i="2" s="1"/>
  <c r="U36" i="2" s="1"/>
  <c r="F9" i="2"/>
  <c r="R9" i="2" s="1"/>
  <c r="S9" i="2" s="1"/>
  <c r="F18" i="2"/>
  <c r="V18" i="2" s="1"/>
  <c r="W18" i="2" s="1"/>
  <c r="F55" i="2"/>
  <c r="F26" i="2"/>
  <c r="V26" i="2" s="1"/>
  <c r="W26" i="2" s="1"/>
  <c r="F54" i="2"/>
  <c r="L54" i="2" s="1"/>
  <c r="M54" i="2" s="1"/>
  <c r="F52" i="2"/>
  <c r="T52" i="2" s="1"/>
  <c r="U52" i="2" s="1"/>
  <c r="F53" i="2"/>
  <c r="G53" i="2" s="1"/>
  <c r="J53" i="2" s="1"/>
  <c r="F50" i="2"/>
  <c r="T50" i="2" s="1"/>
  <c r="U50" i="2" s="1"/>
  <c r="F51" i="2"/>
  <c r="T51" i="2" s="1"/>
  <c r="U51" i="2" s="1"/>
  <c r="F49" i="2"/>
  <c r="R49" i="2" s="1"/>
  <c r="S49" i="2" s="1"/>
  <c r="F47" i="2"/>
  <c r="N47" i="2" s="1"/>
  <c r="O47" i="2" s="1"/>
  <c r="F46" i="2"/>
  <c r="R46" i="2" s="1"/>
  <c r="S46" i="2" s="1"/>
  <c r="F45" i="2"/>
  <c r="R45" i="2" s="1"/>
  <c r="S45" i="2" s="1"/>
  <c r="F44" i="2"/>
  <c r="N44" i="2" s="1"/>
  <c r="O44" i="2" s="1"/>
  <c r="F42" i="2"/>
  <c r="V42" i="2" s="1"/>
  <c r="W42" i="2" s="1"/>
  <c r="N62" i="2" l="1"/>
  <c r="O62" i="2" s="1"/>
  <c r="P62" i="2"/>
  <c r="Q62" i="2" s="1"/>
  <c r="G62" i="2"/>
  <c r="R62" i="2"/>
  <c r="S62" i="2" s="1"/>
  <c r="T62" i="2"/>
  <c r="U62" i="2" s="1"/>
  <c r="L62" i="2"/>
  <c r="M62" i="2" s="1"/>
  <c r="N41" i="2"/>
  <c r="O41" i="2" s="1"/>
  <c r="P41" i="2"/>
  <c r="Q41" i="2" s="1"/>
  <c r="V41" i="2"/>
  <c r="W41" i="2" s="1"/>
  <c r="L34" i="2"/>
  <c r="M34" i="2" s="1"/>
  <c r="L41" i="2"/>
  <c r="M41" i="2" s="1"/>
  <c r="N34" i="2"/>
  <c r="O34" i="2" s="1"/>
  <c r="T34" i="2"/>
  <c r="U34" i="2" s="1"/>
  <c r="N43" i="2"/>
  <c r="O43" i="2" s="1"/>
  <c r="V34" i="2"/>
  <c r="W34" i="2" s="1"/>
  <c r="P43" i="2"/>
  <c r="Q43" i="2" s="1"/>
  <c r="J43" i="2"/>
  <c r="I43" i="2"/>
  <c r="H43" i="2"/>
  <c r="R43" i="2"/>
  <c r="S43" i="2" s="1"/>
  <c r="P34" i="2"/>
  <c r="Q34" i="2" s="1"/>
  <c r="G41" i="2"/>
  <c r="R41" i="2"/>
  <c r="S41" i="2" s="1"/>
  <c r="T43" i="2"/>
  <c r="U43" i="2" s="1"/>
  <c r="G34" i="2"/>
  <c r="L43" i="2"/>
  <c r="M43" i="2" s="1"/>
  <c r="V43" i="2"/>
  <c r="W43" i="2" s="1"/>
  <c r="G14" i="2"/>
  <c r="T14" i="2"/>
  <c r="U14" i="2" s="1"/>
  <c r="L14" i="2"/>
  <c r="M14" i="2" s="1"/>
  <c r="V14" i="2"/>
  <c r="W14" i="2" s="1"/>
  <c r="N14" i="2"/>
  <c r="O14" i="2" s="1"/>
  <c r="P14" i="2"/>
  <c r="Q14" i="2" s="1"/>
  <c r="P9" i="2"/>
  <c r="Q9" i="2" s="1"/>
  <c r="T9" i="2"/>
  <c r="U9" i="2" s="1"/>
  <c r="V61" i="2"/>
  <c r="W61" i="2" s="1"/>
  <c r="T61" i="2"/>
  <c r="U61" i="2" s="1"/>
  <c r="P61" i="2"/>
  <c r="Q61" i="2" s="1"/>
  <c r="N61" i="2"/>
  <c r="O61" i="2" s="1"/>
  <c r="L61" i="2"/>
  <c r="M61" i="2" s="1"/>
  <c r="P59" i="2"/>
  <c r="Q59" i="2" s="1"/>
  <c r="V9" i="2"/>
  <c r="W9" i="2" s="1"/>
  <c r="N59" i="2"/>
  <c r="O59" i="2" s="1"/>
  <c r="J61" i="2"/>
  <c r="H61" i="2"/>
  <c r="I61" i="2"/>
  <c r="R61" i="2"/>
  <c r="S61" i="2" s="1"/>
  <c r="H60" i="2"/>
  <c r="I60" i="2"/>
  <c r="J60" i="2"/>
  <c r="P60" i="2"/>
  <c r="Q60" i="2" s="1"/>
  <c r="N60" i="2"/>
  <c r="O60" i="2" s="1"/>
  <c r="R60" i="2"/>
  <c r="S60" i="2" s="1"/>
  <c r="L60" i="2"/>
  <c r="M60" i="2" s="1"/>
  <c r="V60" i="2"/>
  <c r="W60" i="2" s="1"/>
  <c r="T60" i="2"/>
  <c r="U60" i="2" s="1"/>
  <c r="H59" i="2"/>
  <c r="I59" i="2"/>
  <c r="J59" i="2"/>
  <c r="R59" i="2"/>
  <c r="S59" i="2" s="1"/>
  <c r="V59" i="2"/>
  <c r="W59" i="2" s="1"/>
  <c r="L59" i="2"/>
  <c r="M59" i="2" s="1"/>
  <c r="T59" i="2"/>
  <c r="U59" i="2" s="1"/>
  <c r="H58" i="2"/>
  <c r="I58" i="2"/>
  <c r="J58" i="2"/>
  <c r="V58" i="2"/>
  <c r="W58" i="2" s="1"/>
  <c r="P58" i="2"/>
  <c r="Q58" i="2" s="1"/>
  <c r="N58" i="2"/>
  <c r="O58" i="2" s="1"/>
  <c r="T58" i="2"/>
  <c r="U58" i="2" s="1"/>
  <c r="R58" i="2"/>
  <c r="S58" i="2" s="1"/>
  <c r="L58" i="2"/>
  <c r="M58" i="2" s="1"/>
  <c r="W16" i="5"/>
  <c r="X16" i="5" s="1"/>
  <c r="S33" i="5"/>
  <c r="T33" i="5" s="1"/>
  <c r="O11" i="5"/>
  <c r="P11" i="5" s="1"/>
  <c r="W21" i="5"/>
  <c r="X21" i="5" s="1"/>
  <c r="O30" i="5"/>
  <c r="P30" i="5" s="1"/>
  <c r="U33" i="5"/>
  <c r="V33" i="5" s="1"/>
  <c r="U43" i="5"/>
  <c r="V43" i="5" s="1"/>
  <c r="Q11" i="5"/>
  <c r="R11" i="5" s="1"/>
  <c r="O18" i="5"/>
  <c r="P18" i="5" s="1"/>
  <c r="Q30" i="5"/>
  <c r="R30" i="5" s="1"/>
  <c r="Q40" i="5"/>
  <c r="R40" i="5" s="1"/>
  <c r="W43" i="5"/>
  <c r="X43" i="5" s="1"/>
  <c r="U48" i="5"/>
  <c r="V48" i="5" s="1"/>
  <c r="G15" i="5"/>
  <c r="K15" i="5" s="1"/>
  <c r="Q18" i="5"/>
  <c r="R18" i="5" s="1"/>
  <c r="G26" i="5"/>
  <c r="I26" i="5" s="1"/>
  <c r="U30" i="5"/>
  <c r="V30" i="5" s="1"/>
  <c r="U40" i="5"/>
  <c r="V40" i="5" s="1"/>
  <c r="W48" i="5"/>
  <c r="X48" i="5" s="1"/>
  <c r="M15" i="5"/>
  <c r="N15" i="5" s="1"/>
  <c r="S18" i="5"/>
  <c r="T18" i="5" s="1"/>
  <c r="M23" i="5"/>
  <c r="N23" i="5" s="1"/>
  <c r="Q26" i="5"/>
  <c r="R26" i="5" s="1"/>
  <c r="W30" i="5"/>
  <c r="X30" i="5" s="1"/>
  <c r="W40" i="5"/>
  <c r="X40" i="5" s="1"/>
  <c r="O13" i="5"/>
  <c r="P13" i="5" s="1"/>
  <c r="Q15" i="5"/>
  <c r="R15" i="5" s="1"/>
  <c r="U18" i="5"/>
  <c r="V18" i="5" s="1"/>
  <c r="O23" i="5"/>
  <c r="P23" i="5" s="1"/>
  <c r="U26" i="5"/>
  <c r="V26" i="5" s="1"/>
  <c r="U8" i="5"/>
  <c r="V8" i="5" s="1"/>
  <c r="Q13" i="5"/>
  <c r="R13" i="5" s="1"/>
  <c r="U15" i="5"/>
  <c r="V15" i="5" s="1"/>
  <c r="Q23" i="5"/>
  <c r="R23" i="5" s="1"/>
  <c r="W26" i="5"/>
  <c r="X26" i="5" s="1"/>
  <c r="K23" i="5"/>
  <c r="J23" i="5"/>
  <c r="G37" i="5"/>
  <c r="J37" i="5" s="1"/>
  <c r="S17" i="5"/>
  <c r="T17" i="5" s="1"/>
  <c r="G28" i="5"/>
  <c r="J28" i="5" s="1"/>
  <c r="G12" i="5"/>
  <c r="K12" i="5" s="1"/>
  <c r="O22" i="5"/>
  <c r="P22" i="5" s="1"/>
  <c r="M28" i="5"/>
  <c r="N28" i="5" s="1"/>
  <c r="M29" i="5"/>
  <c r="N29" i="5" s="1"/>
  <c r="G33" i="5"/>
  <c r="U37" i="5"/>
  <c r="V37" i="5" s="1"/>
  <c r="S20" i="5"/>
  <c r="T20" i="5" s="1"/>
  <c r="O28" i="5"/>
  <c r="P28" i="5" s="1"/>
  <c r="W37" i="5"/>
  <c r="X37" i="5" s="1"/>
  <c r="M41" i="5"/>
  <c r="N41" i="5" s="1"/>
  <c r="U20" i="5"/>
  <c r="V20" i="5" s="1"/>
  <c r="M27" i="5"/>
  <c r="N27" i="5" s="1"/>
  <c r="U29" i="5"/>
  <c r="V29" i="5" s="1"/>
  <c r="O41" i="5"/>
  <c r="P41" i="5" s="1"/>
  <c r="O45" i="5"/>
  <c r="P45" i="5" s="1"/>
  <c r="W50" i="5"/>
  <c r="X50" i="5" s="1"/>
  <c r="W7" i="5"/>
  <c r="X7" i="5" s="1"/>
  <c r="M10" i="5"/>
  <c r="N10" i="5" s="1"/>
  <c r="U12" i="5"/>
  <c r="V12" i="5" s="1"/>
  <c r="M16" i="5"/>
  <c r="N16" i="5" s="1"/>
  <c r="M19" i="5"/>
  <c r="N19" i="5" s="1"/>
  <c r="O27" i="5"/>
  <c r="P27" i="5" s="1"/>
  <c r="W29" i="5"/>
  <c r="X29" i="5" s="1"/>
  <c r="S31" i="5"/>
  <c r="T31" i="5" s="1"/>
  <c r="M33" i="5"/>
  <c r="N33" i="5" s="1"/>
  <c r="G38" i="5"/>
  <c r="J38" i="5" s="1"/>
  <c r="Q41" i="5"/>
  <c r="R41" i="5" s="1"/>
  <c r="M48" i="5"/>
  <c r="N48" i="5" s="1"/>
  <c r="S10" i="5"/>
  <c r="T10" i="5" s="1"/>
  <c r="O16" i="5"/>
  <c r="P16" i="5" s="1"/>
  <c r="M21" i="5"/>
  <c r="N21" i="5" s="1"/>
  <c r="Q27" i="5"/>
  <c r="R27" i="5" s="1"/>
  <c r="S28" i="5"/>
  <c r="T28" i="5" s="1"/>
  <c r="W35" i="5"/>
  <c r="X35" i="5" s="1"/>
  <c r="G13" i="5"/>
  <c r="J13" i="5" s="1"/>
  <c r="Q16" i="5"/>
  <c r="R16" i="5" s="1"/>
  <c r="O19" i="5"/>
  <c r="P19" i="5" s="1"/>
  <c r="O21" i="5"/>
  <c r="P21" i="5" s="1"/>
  <c r="U27" i="5"/>
  <c r="V27" i="5" s="1"/>
  <c r="U28" i="5"/>
  <c r="V28" i="5" s="1"/>
  <c r="M30" i="5"/>
  <c r="N30" i="5" s="1"/>
  <c r="O33" i="5"/>
  <c r="P33" i="5" s="1"/>
  <c r="O38" i="5"/>
  <c r="P38" i="5" s="1"/>
  <c r="G40" i="5"/>
  <c r="K40" i="5" s="1"/>
  <c r="W41" i="5"/>
  <c r="X41" i="5" s="1"/>
  <c r="Q43" i="5"/>
  <c r="R43" i="5" s="1"/>
  <c r="U46" i="5"/>
  <c r="V46" i="5" s="1"/>
  <c r="Q48" i="5"/>
  <c r="R48" i="5" s="1"/>
  <c r="Q51" i="5"/>
  <c r="R51" i="5" s="1"/>
  <c r="G7" i="5"/>
  <c r="M22" i="5"/>
  <c r="N22" i="5" s="1"/>
  <c r="G29" i="5"/>
  <c r="I29" i="5" s="1"/>
  <c r="Q37" i="5"/>
  <c r="R37" i="5" s="1"/>
  <c r="W33" i="5"/>
  <c r="X33" i="5" s="1"/>
  <c r="Q7" i="5"/>
  <c r="R7" i="5" s="1"/>
  <c r="Q12" i="5"/>
  <c r="R12" i="5" s="1"/>
  <c r="W18" i="5"/>
  <c r="X18" i="5" s="1"/>
  <c r="Q22" i="5"/>
  <c r="R22" i="5" s="1"/>
  <c r="Q29" i="5"/>
  <c r="R29" i="5" s="1"/>
  <c r="G43" i="5"/>
  <c r="U7" i="5"/>
  <c r="V7" i="5" s="1"/>
  <c r="G18" i="5"/>
  <c r="O31" i="5"/>
  <c r="P31" i="5" s="1"/>
  <c r="Q39" i="5"/>
  <c r="R39" i="5" s="1"/>
  <c r="G48" i="5"/>
  <c r="I48" i="5" s="1"/>
  <c r="S22" i="5"/>
  <c r="T22" i="5" s="1"/>
  <c r="Q28" i="5"/>
  <c r="R28" i="5" s="1"/>
  <c r="M43" i="5"/>
  <c r="N43" i="5" s="1"/>
  <c r="M38" i="5"/>
  <c r="N38" i="5" s="1"/>
  <c r="U41" i="5"/>
  <c r="V41" i="5" s="1"/>
  <c r="O43" i="5"/>
  <c r="P43" i="5" s="1"/>
  <c r="O48" i="5"/>
  <c r="P48" i="5" s="1"/>
  <c r="O51" i="5"/>
  <c r="P51" i="5" s="1"/>
  <c r="Q6" i="5"/>
  <c r="R6" i="5" s="1"/>
  <c r="M8" i="5"/>
  <c r="N8" i="5" s="1"/>
  <c r="O8" i="5"/>
  <c r="P8" i="5" s="1"/>
  <c r="U16" i="5"/>
  <c r="V16" i="5" s="1"/>
  <c r="Q19" i="5"/>
  <c r="R19" i="5" s="1"/>
  <c r="W27" i="5"/>
  <c r="X27" i="5" s="1"/>
  <c r="M40" i="5"/>
  <c r="N40" i="5" s="1"/>
  <c r="J12" i="5"/>
  <c r="S9" i="5"/>
  <c r="T9" i="5" s="1"/>
  <c r="G9" i="5"/>
  <c r="M9" i="5"/>
  <c r="N9" i="5" s="1"/>
  <c r="W9" i="5"/>
  <c r="X9" i="5" s="1"/>
  <c r="M25" i="5"/>
  <c r="N25" i="5" s="1"/>
  <c r="S49" i="5"/>
  <c r="T49" i="5" s="1"/>
  <c r="G49" i="5"/>
  <c r="U49" i="5"/>
  <c r="V49" i="5" s="1"/>
  <c r="Q49" i="5"/>
  <c r="R49" i="5" s="1"/>
  <c r="W49" i="5"/>
  <c r="X49" i="5" s="1"/>
  <c r="J27" i="5"/>
  <c r="M34" i="5"/>
  <c r="N34" i="5" s="1"/>
  <c r="W34" i="5"/>
  <c r="X34" i="5" s="1"/>
  <c r="Q34" i="5"/>
  <c r="R34" i="5" s="1"/>
  <c r="I16" i="5"/>
  <c r="G34" i="5"/>
  <c r="G24" i="5"/>
  <c r="S44" i="5"/>
  <c r="T44" i="5" s="1"/>
  <c r="G44" i="5"/>
  <c r="M44" i="5"/>
  <c r="N44" i="5" s="1"/>
  <c r="W44" i="5"/>
  <c r="X44" i="5" s="1"/>
  <c r="I27" i="5"/>
  <c r="O9" i="5"/>
  <c r="P9" i="5" s="1"/>
  <c r="W14" i="5"/>
  <c r="X14" i="5" s="1"/>
  <c r="U14" i="5"/>
  <c r="V14" i="5" s="1"/>
  <c r="G14" i="5"/>
  <c r="O14" i="5"/>
  <c r="P14" i="5" s="1"/>
  <c r="U36" i="5"/>
  <c r="V36" i="5" s="1"/>
  <c r="G36" i="5"/>
  <c r="O36" i="5"/>
  <c r="P36" i="5" s="1"/>
  <c r="O44" i="5"/>
  <c r="P44" i="5" s="1"/>
  <c r="M49" i="5"/>
  <c r="N49" i="5" s="1"/>
  <c r="M14" i="5"/>
  <c r="N14" i="5" s="1"/>
  <c r="M17" i="5"/>
  <c r="N17" i="5" s="1"/>
  <c r="W17" i="5"/>
  <c r="X17" i="5" s="1"/>
  <c r="Q17" i="5"/>
  <c r="R17" i="5" s="1"/>
  <c r="Q44" i="5"/>
  <c r="R44" i="5" s="1"/>
  <c r="J16" i="5"/>
  <c r="O49" i="5"/>
  <c r="P49" i="5" s="1"/>
  <c r="S24" i="5"/>
  <c r="T24" i="5" s="1"/>
  <c r="K38" i="5"/>
  <c r="G46" i="5"/>
  <c r="U9" i="5"/>
  <c r="V9" i="5" s="1"/>
  <c r="Q21" i="5"/>
  <c r="R21" i="5" s="1"/>
  <c r="U21" i="5"/>
  <c r="V21" i="5" s="1"/>
  <c r="U24" i="5"/>
  <c r="V24" i="5" s="1"/>
  <c r="Q32" i="5"/>
  <c r="R32" i="5" s="1"/>
  <c r="O32" i="5"/>
  <c r="P32" i="5" s="1"/>
  <c r="U32" i="5"/>
  <c r="V32" i="5" s="1"/>
  <c r="O35" i="5"/>
  <c r="P35" i="5" s="1"/>
  <c r="Q36" i="5"/>
  <c r="R36" i="5" s="1"/>
  <c r="W39" i="5"/>
  <c r="X39" i="5" s="1"/>
  <c r="U39" i="5"/>
  <c r="V39" i="5" s="1"/>
  <c r="G39" i="5"/>
  <c r="O39" i="5"/>
  <c r="P39" i="5" s="1"/>
  <c r="U45" i="5"/>
  <c r="V45" i="5" s="1"/>
  <c r="S45" i="5"/>
  <c r="T45" i="5" s="1"/>
  <c r="Q45" i="5"/>
  <c r="R45" i="5" s="1"/>
  <c r="W20" i="5"/>
  <c r="X20" i="5" s="1"/>
  <c r="M20" i="5"/>
  <c r="N20" i="5" s="1"/>
  <c r="Q20" i="5"/>
  <c r="R20" i="5" s="1"/>
  <c r="G21" i="5"/>
  <c r="W24" i="5"/>
  <c r="X24" i="5" s="1"/>
  <c r="J29" i="5"/>
  <c r="I30" i="5"/>
  <c r="M31" i="5"/>
  <c r="N31" i="5" s="1"/>
  <c r="W31" i="5"/>
  <c r="X31" i="5" s="1"/>
  <c r="Q31" i="5"/>
  <c r="R31" i="5" s="1"/>
  <c r="G32" i="5"/>
  <c r="M39" i="5"/>
  <c r="N39" i="5" s="1"/>
  <c r="I40" i="5"/>
  <c r="I41" i="5"/>
  <c r="O42" i="5"/>
  <c r="P42" i="5" s="1"/>
  <c r="M42" i="5"/>
  <c r="N42" i="5" s="1"/>
  <c r="W42" i="5"/>
  <c r="X42" i="5" s="1"/>
  <c r="G45" i="5"/>
  <c r="U50" i="5"/>
  <c r="V50" i="5" s="1"/>
  <c r="O50" i="5"/>
  <c r="P50" i="5" s="1"/>
  <c r="M50" i="5"/>
  <c r="N50" i="5" s="1"/>
  <c r="Q50" i="5"/>
  <c r="R50" i="5" s="1"/>
  <c r="W25" i="5"/>
  <c r="X25" i="5" s="1"/>
  <c r="U25" i="5"/>
  <c r="V25" i="5" s="1"/>
  <c r="G25" i="5"/>
  <c r="O25" i="5"/>
  <c r="P25" i="5" s="1"/>
  <c r="Q35" i="5"/>
  <c r="R35" i="5" s="1"/>
  <c r="U35" i="5"/>
  <c r="V35" i="5" s="1"/>
  <c r="M24" i="5"/>
  <c r="N24" i="5" s="1"/>
  <c r="G35" i="5"/>
  <c r="Q9" i="5"/>
  <c r="R9" i="5" s="1"/>
  <c r="I15" i="5"/>
  <c r="J15" i="5"/>
  <c r="G17" i="5"/>
  <c r="O24" i="5"/>
  <c r="P24" i="5" s="1"/>
  <c r="Q25" i="5"/>
  <c r="R25" i="5" s="1"/>
  <c r="M35" i="5"/>
  <c r="N35" i="5" s="1"/>
  <c r="M36" i="5"/>
  <c r="N36" i="5" s="1"/>
  <c r="W46" i="5"/>
  <c r="X46" i="5" s="1"/>
  <c r="M46" i="5"/>
  <c r="N46" i="5" s="1"/>
  <c r="O46" i="5"/>
  <c r="P46" i="5" s="1"/>
  <c r="O34" i="5"/>
  <c r="P34" i="5" s="1"/>
  <c r="U44" i="5"/>
  <c r="V44" i="5" s="1"/>
  <c r="W6" i="5"/>
  <c r="X6" i="5" s="1"/>
  <c r="M6" i="5"/>
  <c r="N6" i="5" s="1"/>
  <c r="U6" i="5"/>
  <c r="V6" i="5" s="1"/>
  <c r="G6" i="5"/>
  <c r="O6" i="5"/>
  <c r="P6" i="5" s="1"/>
  <c r="Q14" i="5"/>
  <c r="R14" i="5" s="1"/>
  <c r="I7" i="5"/>
  <c r="O17" i="5"/>
  <c r="P17" i="5" s="1"/>
  <c r="U22" i="5"/>
  <c r="V22" i="5" s="1"/>
  <c r="G22" i="5"/>
  <c r="U10" i="5"/>
  <c r="V10" i="5" s="1"/>
  <c r="Q10" i="5"/>
  <c r="R10" i="5" s="1"/>
  <c r="O10" i="5"/>
  <c r="P10" i="5" s="1"/>
  <c r="G10" i="5"/>
  <c r="O12" i="5"/>
  <c r="P12" i="5" s="1"/>
  <c r="M12" i="5"/>
  <c r="N12" i="5" s="1"/>
  <c r="W12" i="5"/>
  <c r="X12" i="5" s="1"/>
  <c r="S14" i="5"/>
  <c r="T14" i="5" s="1"/>
  <c r="G20" i="5"/>
  <c r="I23" i="5"/>
  <c r="J30" i="5"/>
  <c r="G31" i="5"/>
  <c r="S34" i="5"/>
  <c r="T34" i="5" s="1"/>
  <c r="S36" i="5"/>
  <c r="T36" i="5" s="1"/>
  <c r="J41" i="5"/>
  <c r="G42" i="5"/>
  <c r="I43" i="5"/>
  <c r="M45" i="5"/>
  <c r="N45" i="5" s="1"/>
  <c r="S46" i="5"/>
  <c r="T46" i="5" s="1"/>
  <c r="G50" i="5"/>
  <c r="S7" i="5"/>
  <c r="T7" i="5" s="1"/>
  <c r="S15" i="5"/>
  <c r="T15" i="5" s="1"/>
  <c r="S26" i="5"/>
  <c r="T26" i="5" s="1"/>
  <c r="S29" i="5"/>
  <c r="T29" i="5" s="1"/>
  <c r="S37" i="5"/>
  <c r="T37" i="5" s="1"/>
  <c r="S40" i="5"/>
  <c r="T40" i="5" s="1"/>
  <c r="M7" i="5"/>
  <c r="N7" i="5" s="1"/>
  <c r="M37" i="5"/>
  <c r="N37" i="5" s="1"/>
  <c r="S8" i="5"/>
  <c r="T8" i="5" s="1"/>
  <c r="S19" i="5"/>
  <c r="T19" i="5" s="1"/>
  <c r="O26" i="5"/>
  <c r="P26" i="5" s="1"/>
  <c r="S27" i="5"/>
  <c r="T27" i="5" s="1"/>
  <c r="S30" i="5"/>
  <c r="T30" i="5" s="1"/>
  <c r="S41" i="5"/>
  <c r="T41" i="5" s="1"/>
  <c r="W51" i="5"/>
  <c r="X51" i="5" s="1"/>
  <c r="M51" i="5"/>
  <c r="N51" i="5" s="1"/>
  <c r="W11" i="5"/>
  <c r="X11" i="5" s="1"/>
  <c r="M11" i="5"/>
  <c r="N11" i="5" s="1"/>
  <c r="G11" i="5"/>
  <c r="S16" i="5"/>
  <c r="T16" i="5" s="1"/>
  <c r="G8" i="5"/>
  <c r="U11" i="5"/>
  <c r="V11" i="5" s="1"/>
  <c r="G19" i="5"/>
  <c r="G47" i="5"/>
  <c r="U47" i="5"/>
  <c r="V47" i="5" s="1"/>
  <c r="G51" i="5"/>
  <c r="U51" i="5"/>
  <c r="V51" i="5" s="1"/>
  <c r="L9" i="2"/>
  <c r="M9" i="2" s="1"/>
  <c r="N9" i="2"/>
  <c r="O9" i="2" s="1"/>
  <c r="V13" i="2"/>
  <c r="W13" i="2" s="1"/>
  <c r="R20" i="2"/>
  <c r="S20" i="2" s="1"/>
  <c r="N20" i="2"/>
  <c r="O20" i="2" s="1"/>
  <c r="P20" i="2"/>
  <c r="Q20" i="2" s="1"/>
  <c r="T20" i="2"/>
  <c r="U20" i="2" s="1"/>
  <c r="V20" i="2"/>
  <c r="W20" i="2" s="1"/>
  <c r="N48" i="2"/>
  <c r="O48" i="2" s="1"/>
  <c r="L40" i="2"/>
  <c r="M40" i="2" s="1"/>
  <c r="N40" i="2"/>
  <c r="O40" i="2" s="1"/>
  <c r="P40" i="2"/>
  <c r="Q40" i="2" s="1"/>
  <c r="G20" i="2"/>
  <c r="L13" i="2"/>
  <c r="M13" i="2" s="1"/>
  <c r="V40" i="2"/>
  <c r="W40" i="2" s="1"/>
  <c r="N13" i="2"/>
  <c r="O13" i="2" s="1"/>
  <c r="P13" i="2"/>
  <c r="Q13" i="2" s="1"/>
  <c r="T13" i="2"/>
  <c r="U13" i="2" s="1"/>
  <c r="P48" i="2"/>
  <c r="Q48" i="2" s="1"/>
  <c r="N23" i="2"/>
  <c r="O23" i="2" s="1"/>
  <c r="P23" i="2"/>
  <c r="Q23" i="2" s="1"/>
  <c r="L36" i="2"/>
  <c r="M36" i="2" s="1"/>
  <c r="N36" i="2"/>
  <c r="O36" i="2" s="1"/>
  <c r="P36" i="2"/>
  <c r="Q36" i="2" s="1"/>
  <c r="V36" i="2"/>
  <c r="W36" i="2" s="1"/>
  <c r="T18" i="2"/>
  <c r="U18" i="2" s="1"/>
  <c r="G18" i="2"/>
  <c r="I18" i="2" s="1"/>
  <c r="L18" i="2"/>
  <c r="M18" i="2" s="1"/>
  <c r="N18" i="2"/>
  <c r="O18" i="2" s="1"/>
  <c r="P18" i="2"/>
  <c r="Q18" i="2" s="1"/>
  <c r="R18" i="2"/>
  <c r="S18" i="2" s="1"/>
  <c r="N55" i="2"/>
  <c r="O55" i="2" s="1"/>
  <c r="V55" i="2"/>
  <c r="W55" i="2" s="1"/>
  <c r="T55" i="2"/>
  <c r="U55" i="2" s="1"/>
  <c r="L55" i="2"/>
  <c r="M55" i="2" s="1"/>
  <c r="G33" i="2"/>
  <c r="R55" i="2"/>
  <c r="S55" i="2" s="1"/>
  <c r="G55" i="2"/>
  <c r="N33" i="2"/>
  <c r="O33" i="2" s="1"/>
  <c r="V33" i="2"/>
  <c r="W33" i="2" s="1"/>
  <c r="L33" i="2"/>
  <c r="M33" i="2" s="1"/>
  <c r="T33" i="2"/>
  <c r="U33" i="2" s="1"/>
  <c r="P55" i="2"/>
  <c r="Q55" i="2" s="1"/>
  <c r="P33" i="2"/>
  <c r="Q33" i="2" s="1"/>
  <c r="V48" i="2"/>
  <c r="W48" i="2" s="1"/>
  <c r="G23" i="2"/>
  <c r="R23" i="2"/>
  <c r="S23" i="2" s="1"/>
  <c r="G48" i="2"/>
  <c r="R48" i="2"/>
  <c r="S48" i="2" s="1"/>
  <c r="G36" i="2"/>
  <c r="R36" i="2"/>
  <c r="S36" i="2" s="1"/>
  <c r="T23" i="2"/>
  <c r="U23" i="2" s="1"/>
  <c r="G40" i="2"/>
  <c r="R40" i="2"/>
  <c r="S40" i="2" s="1"/>
  <c r="T48" i="2"/>
  <c r="U48" i="2" s="1"/>
  <c r="G9" i="2"/>
  <c r="L23" i="2"/>
  <c r="M23" i="2" s="1"/>
  <c r="G13" i="2"/>
  <c r="N26" i="2"/>
  <c r="O26" i="2" s="1"/>
  <c r="P26" i="2"/>
  <c r="Q26" i="2" s="1"/>
  <c r="R26" i="2"/>
  <c r="S26" i="2" s="1"/>
  <c r="T26" i="2"/>
  <c r="U26" i="2" s="1"/>
  <c r="G26" i="2"/>
  <c r="L26" i="2"/>
  <c r="M26" i="2" s="1"/>
  <c r="N54" i="2"/>
  <c r="O54" i="2" s="1"/>
  <c r="P54" i="2"/>
  <c r="Q54" i="2" s="1"/>
  <c r="L53" i="2"/>
  <c r="M53" i="2" s="1"/>
  <c r="P53" i="2"/>
  <c r="Q53" i="2" s="1"/>
  <c r="N53" i="2"/>
  <c r="O53" i="2" s="1"/>
  <c r="R53" i="2"/>
  <c r="S53" i="2" s="1"/>
  <c r="T53" i="2"/>
  <c r="U53" i="2" s="1"/>
  <c r="V53" i="2"/>
  <c r="W53" i="2" s="1"/>
  <c r="L52" i="2"/>
  <c r="M52" i="2" s="1"/>
  <c r="V52" i="2"/>
  <c r="W52" i="2" s="1"/>
  <c r="H53" i="2"/>
  <c r="I53" i="2"/>
  <c r="T54" i="2"/>
  <c r="U54" i="2" s="1"/>
  <c r="R52" i="2"/>
  <c r="S52" i="2" s="1"/>
  <c r="V54" i="2"/>
  <c r="W54" i="2" s="1"/>
  <c r="N52" i="2"/>
  <c r="O52" i="2" s="1"/>
  <c r="G54" i="2"/>
  <c r="R54" i="2"/>
  <c r="S54" i="2" s="1"/>
  <c r="P52" i="2"/>
  <c r="Q52" i="2" s="1"/>
  <c r="G52" i="2"/>
  <c r="V51" i="2"/>
  <c r="W51" i="2" s="1"/>
  <c r="N50" i="2"/>
  <c r="O50" i="2" s="1"/>
  <c r="L51" i="2"/>
  <c r="M51" i="2" s="1"/>
  <c r="N51" i="2"/>
  <c r="O51" i="2" s="1"/>
  <c r="P44" i="2"/>
  <c r="Q44" i="2" s="1"/>
  <c r="P51" i="2"/>
  <c r="Q51" i="2" s="1"/>
  <c r="P46" i="2"/>
  <c r="Q46" i="2" s="1"/>
  <c r="V46" i="2"/>
  <c r="W46" i="2" s="1"/>
  <c r="P50" i="2"/>
  <c r="Q50" i="2" s="1"/>
  <c r="V49" i="2"/>
  <c r="W49" i="2" s="1"/>
  <c r="G49" i="2"/>
  <c r="J49" i="2" s="1"/>
  <c r="N49" i="2"/>
  <c r="O49" i="2" s="1"/>
  <c r="T49" i="2"/>
  <c r="U49" i="2" s="1"/>
  <c r="P49" i="2"/>
  <c r="Q49" i="2" s="1"/>
  <c r="L49" i="2"/>
  <c r="M49" i="2" s="1"/>
  <c r="P47" i="2"/>
  <c r="Q47" i="2" s="1"/>
  <c r="L46" i="2"/>
  <c r="M46" i="2" s="1"/>
  <c r="L45" i="2"/>
  <c r="M45" i="2" s="1"/>
  <c r="T45" i="2"/>
  <c r="U45" i="2" s="1"/>
  <c r="V45" i="2"/>
  <c r="W45" i="2" s="1"/>
  <c r="N46" i="2"/>
  <c r="O46" i="2" s="1"/>
  <c r="P42" i="2"/>
  <c r="Q42" i="2" s="1"/>
  <c r="N42" i="2"/>
  <c r="O42" i="2" s="1"/>
  <c r="R44" i="2"/>
  <c r="S44" i="2" s="1"/>
  <c r="T46" i="2"/>
  <c r="U46" i="2" s="1"/>
  <c r="L50" i="2"/>
  <c r="M50" i="2" s="1"/>
  <c r="V50" i="2"/>
  <c r="W50" i="2" s="1"/>
  <c r="G44" i="2"/>
  <c r="G47" i="2"/>
  <c r="R47" i="2"/>
  <c r="S47" i="2" s="1"/>
  <c r="T44" i="2"/>
  <c r="U44" i="2" s="1"/>
  <c r="G50" i="2"/>
  <c r="R50" i="2"/>
  <c r="S50" i="2" s="1"/>
  <c r="G42" i="2"/>
  <c r="R42" i="2"/>
  <c r="S42" i="2" s="1"/>
  <c r="N45" i="2"/>
  <c r="O45" i="2" s="1"/>
  <c r="T47" i="2"/>
  <c r="U47" i="2" s="1"/>
  <c r="L44" i="2"/>
  <c r="M44" i="2" s="1"/>
  <c r="V44" i="2"/>
  <c r="W44" i="2" s="1"/>
  <c r="G46" i="2"/>
  <c r="T42" i="2"/>
  <c r="U42" i="2" s="1"/>
  <c r="P45" i="2"/>
  <c r="Q45" i="2" s="1"/>
  <c r="L47" i="2"/>
  <c r="M47" i="2" s="1"/>
  <c r="V47" i="2"/>
  <c r="W47" i="2" s="1"/>
  <c r="G51" i="2"/>
  <c r="R51" i="2"/>
  <c r="S51" i="2" s="1"/>
  <c r="L42" i="2"/>
  <c r="M42" i="2" s="1"/>
  <c r="G45" i="2"/>
  <c r="J62" i="2" l="1"/>
  <c r="H62" i="2"/>
  <c r="I62" i="2"/>
  <c r="H34" i="2"/>
  <c r="I34" i="2"/>
  <c r="J34" i="2"/>
  <c r="J41" i="2"/>
  <c r="H41" i="2"/>
  <c r="I41" i="2"/>
  <c r="I14" i="2"/>
  <c r="J14" i="2"/>
  <c r="H14" i="2"/>
  <c r="K37" i="5"/>
  <c r="K26" i="5"/>
  <c r="I37" i="5"/>
  <c r="J40" i="5"/>
  <c r="I38" i="5"/>
  <c r="J26" i="5"/>
  <c r="I33" i="5"/>
  <c r="J33" i="5"/>
  <c r="K33" i="5"/>
  <c r="I28" i="5"/>
  <c r="J18" i="5"/>
  <c r="K18" i="5"/>
  <c r="I18" i="5"/>
  <c r="K28" i="5"/>
  <c r="J7" i="5"/>
  <c r="K7" i="5"/>
  <c r="J48" i="5"/>
  <c r="I13" i="5"/>
  <c r="I12" i="5"/>
  <c r="J43" i="5"/>
  <c r="K43" i="5"/>
  <c r="K48" i="5"/>
  <c r="K29" i="5"/>
  <c r="K13" i="5"/>
  <c r="I19" i="5"/>
  <c r="K19" i="5"/>
  <c r="J19" i="5"/>
  <c r="J6" i="5"/>
  <c r="I6" i="5"/>
  <c r="K6" i="5"/>
  <c r="I32" i="5"/>
  <c r="J32" i="5"/>
  <c r="K32" i="5"/>
  <c r="J10" i="5"/>
  <c r="K10" i="5"/>
  <c r="I10" i="5"/>
  <c r="K31" i="5"/>
  <c r="J31" i="5"/>
  <c r="I31" i="5"/>
  <c r="K8" i="5"/>
  <c r="J8" i="5"/>
  <c r="I8" i="5"/>
  <c r="I34" i="5"/>
  <c r="K34" i="5"/>
  <c r="J34" i="5"/>
  <c r="K50" i="5"/>
  <c r="J50" i="5"/>
  <c r="I50" i="5"/>
  <c r="I49" i="5"/>
  <c r="K49" i="5"/>
  <c r="J49" i="5"/>
  <c r="K35" i="5"/>
  <c r="I35" i="5"/>
  <c r="J35" i="5"/>
  <c r="I11" i="5"/>
  <c r="K11" i="5"/>
  <c r="J11" i="5"/>
  <c r="J36" i="5"/>
  <c r="I36" i="5"/>
  <c r="K36" i="5"/>
  <c r="J22" i="5"/>
  <c r="I22" i="5"/>
  <c r="K22" i="5"/>
  <c r="K17" i="5"/>
  <c r="J17" i="5"/>
  <c r="I17" i="5"/>
  <c r="K45" i="5"/>
  <c r="J45" i="5"/>
  <c r="I45" i="5"/>
  <c r="K20" i="5"/>
  <c r="J20" i="5"/>
  <c r="I20" i="5"/>
  <c r="K9" i="5"/>
  <c r="J9" i="5"/>
  <c r="I9" i="5"/>
  <c r="K51" i="5"/>
  <c r="J51" i="5"/>
  <c r="I51" i="5"/>
  <c r="J42" i="5"/>
  <c r="K42" i="5"/>
  <c r="I42" i="5"/>
  <c r="K25" i="5"/>
  <c r="J25" i="5"/>
  <c r="I25" i="5"/>
  <c r="I39" i="5"/>
  <c r="K39" i="5"/>
  <c r="J39" i="5"/>
  <c r="I14" i="5"/>
  <c r="K14" i="5"/>
  <c r="J14" i="5"/>
  <c r="I44" i="5"/>
  <c r="J44" i="5"/>
  <c r="K44" i="5"/>
  <c r="K47" i="5"/>
  <c r="I47" i="5"/>
  <c r="J47" i="5"/>
  <c r="I21" i="5"/>
  <c r="J21" i="5"/>
  <c r="K21" i="5"/>
  <c r="J46" i="5"/>
  <c r="I46" i="5"/>
  <c r="K46" i="5"/>
  <c r="I24" i="5"/>
  <c r="J24" i="5"/>
  <c r="K24" i="5"/>
  <c r="J18" i="2"/>
  <c r="H18" i="2"/>
  <c r="J20" i="2"/>
  <c r="I20" i="2"/>
  <c r="H20" i="2"/>
  <c r="H13" i="2"/>
  <c r="I13" i="2"/>
  <c r="J13" i="2"/>
  <c r="J48" i="2"/>
  <c r="I48" i="2"/>
  <c r="H48" i="2"/>
  <c r="J55" i="2"/>
  <c r="I55" i="2"/>
  <c r="H55" i="2"/>
  <c r="J23" i="2"/>
  <c r="I23" i="2"/>
  <c r="H23" i="2"/>
  <c r="J40" i="2"/>
  <c r="I40" i="2"/>
  <c r="H40" i="2"/>
  <c r="H9" i="2"/>
  <c r="J9" i="2"/>
  <c r="I9" i="2"/>
  <c r="J33" i="2"/>
  <c r="I33" i="2"/>
  <c r="H33" i="2"/>
  <c r="J36" i="2"/>
  <c r="I36" i="2"/>
  <c r="H36" i="2"/>
  <c r="H49" i="2"/>
  <c r="J26" i="2"/>
  <c r="I26" i="2"/>
  <c r="H26" i="2"/>
  <c r="I49" i="2"/>
  <c r="J54" i="2"/>
  <c r="H54" i="2"/>
  <c r="I54" i="2"/>
  <c r="I52" i="2"/>
  <c r="H52" i="2"/>
  <c r="J52" i="2"/>
  <c r="J45" i="2"/>
  <c r="I45" i="2"/>
  <c r="H45" i="2"/>
  <c r="J46" i="2"/>
  <c r="H46" i="2"/>
  <c r="I46" i="2"/>
  <c r="J47" i="2"/>
  <c r="I47" i="2"/>
  <c r="H47" i="2"/>
  <c r="J44" i="2"/>
  <c r="I44" i="2"/>
  <c r="H44" i="2"/>
  <c r="I51" i="2"/>
  <c r="J51" i="2"/>
  <c r="H51" i="2"/>
  <c r="J42" i="2"/>
  <c r="I42" i="2"/>
  <c r="H42" i="2"/>
  <c r="J50" i="2"/>
  <c r="I50" i="2"/>
  <c r="H50" i="2"/>
  <c r="F37" i="2" l="1"/>
  <c r="G37" i="2" s="1"/>
  <c r="F38" i="2"/>
  <c r="G38" i="2" s="1"/>
  <c r="F39" i="2"/>
  <c r="G39" i="2" s="1"/>
  <c r="F25" i="2"/>
  <c r="G25" i="2" s="1"/>
  <c r="F27" i="2"/>
  <c r="T27" i="2" s="1"/>
  <c r="U27" i="2" s="1"/>
  <c r="F31" i="2"/>
  <c r="R31" i="2" s="1"/>
  <c r="S31" i="2" s="1"/>
  <c r="F24" i="2"/>
  <c r="V24" i="2" s="1"/>
  <c r="W24" i="2" s="1"/>
  <c r="F32" i="2"/>
  <c r="T32" i="2" s="1"/>
  <c r="U32" i="2" s="1"/>
  <c r="F28" i="2"/>
  <c r="P28" i="2" s="1"/>
  <c r="Q28" i="2" s="1"/>
  <c r="F15" i="2"/>
  <c r="T15" i="2" s="1"/>
  <c r="U15" i="2" s="1"/>
  <c r="F29" i="2"/>
  <c r="R29" i="2" s="1"/>
  <c r="S29" i="2" s="1"/>
  <c r="F30" i="2"/>
  <c r="N30" i="2" s="1"/>
  <c r="O30" i="2" s="1"/>
  <c r="F35" i="2"/>
  <c r="T35" i="2" s="1"/>
  <c r="U35" i="2" s="1"/>
  <c r="F10" i="2"/>
  <c r="G10" i="2" s="1"/>
  <c r="D7" i="3" s="1"/>
  <c r="F6" i="2"/>
  <c r="R6" i="2" s="1"/>
  <c r="S6" i="2" s="1"/>
  <c r="F7" i="2"/>
  <c r="V7" i="2" s="1"/>
  <c r="W7" i="2" s="1"/>
  <c r="F22" i="2"/>
  <c r="R22" i="2" s="1"/>
  <c r="S22" i="2" s="1"/>
  <c r="F17" i="2"/>
  <c r="G17" i="2" s="1"/>
  <c r="J17" i="2" s="1"/>
  <c r="F21" i="2"/>
  <c r="V21" i="2" s="1"/>
  <c r="W21" i="2" s="1"/>
  <c r="F19" i="2"/>
  <c r="V19" i="2" s="1"/>
  <c r="W19" i="2" s="1"/>
  <c r="F11" i="2"/>
  <c r="G11" i="2" s="1"/>
  <c r="D6" i="3" s="1"/>
  <c r="F16" i="2"/>
  <c r="G16" i="2" s="1"/>
  <c r="F8" i="2"/>
  <c r="R8" i="2" s="1"/>
  <c r="S8" i="2" s="1"/>
  <c r="F12" i="2"/>
  <c r="G12" i="2" s="1"/>
  <c r="S6" i="1"/>
  <c r="S12" i="1" s="1"/>
  <c r="R6" i="1"/>
  <c r="R12" i="1" s="1"/>
  <c r="Q6" i="1"/>
  <c r="Q12" i="1" s="1"/>
  <c r="P6" i="1"/>
  <c r="P8" i="1" s="1"/>
  <c r="O6" i="1"/>
  <c r="O12" i="1" s="1"/>
  <c r="N6" i="1"/>
  <c r="N12" i="1" s="1"/>
  <c r="M6" i="1"/>
  <c r="M12" i="1" s="1"/>
  <c r="L6" i="1"/>
  <c r="L12" i="1" s="1"/>
  <c r="K6" i="1"/>
  <c r="K12" i="1" s="1"/>
  <c r="J6" i="1"/>
  <c r="J11" i="1" s="1"/>
  <c r="I6" i="1"/>
  <c r="I12" i="1" s="1"/>
  <c r="H6" i="1"/>
  <c r="H8" i="1" s="1"/>
  <c r="G6" i="1"/>
  <c r="G12" i="1" s="1"/>
  <c r="F6" i="1"/>
  <c r="F12" i="1" s="1"/>
  <c r="E6" i="1"/>
  <c r="E12" i="1" s="1"/>
  <c r="D6" i="1"/>
  <c r="D12" i="1" s="1"/>
  <c r="Q9" i="1"/>
  <c r="J9" i="1"/>
  <c r="J10" i="1"/>
  <c r="J12" i="1"/>
  <c r="L11" i="1"/>
  <c r="R8" i="1"/>
  <c r="R10" i="1"/>
  <c r="J8" i="1"/>
  <c r="R9" i="1"/>
  <c r="R11" i="1"/>
  <c r="F10" i="1"/>
  <c r="F11" i="1"/>
  <c r="N11" i="1"/>
  <c r="D9" i="3" l="1"/>
  <c r="D11" i="3"/>
  <c r="T38" i="2"/>
  <c r="U38" i="2" s="1"/>
  <c r="V37" i="2"/>
  <c r="W37" i="2" s="1"/>
  <c r="T37" i="2"/>
  <c r="U37" i="2" s="1"/>
  <c r="N37" i="2"/>
  <c r="O37" i="2" s="1"/>
  <c r="L37" i="2"/>
  <c r="M37" i="2" s="1"/>
  <c r="N8" i="1"/>
  <c r="M10" i="1"/>
  <c r="N10" i="1"/>
  <c r="M8" i="1"/>
  <c r="N9" i="1"/>
  <c r="F9" i="1"/>
  <c r="F8" i="1"/>
  <c r="Q11" i="1"/>
  <c r="H37" i="2"/>
  <c r="I37" i="2"/>
  <c r="J37" i="2"/>
  <c r="P37" i="2"/>
  <c r="Q37" i="2" s="1"/>
  <c r="R37" i="2"/>
  <c r="S37" i="2" s="1"/>
  <c r="H38" i="2"/>
  <c r="I38" i="2"/>
  <c r="J38" i="2"/>
  <c r="P38" i="2"/>
  <c r="Q38" i="2" s="1"/>
  <c r="N38" i="2"/>
  <c r="O38" i="2" s="1"/>
  <c r="V38" i="2"/>
  <c r="W38" i="2" s="1"/>
  <c r="L38" i="2"/>
  <c r="M38" i="2" s="1"/>
  <c r="R38" i="2"/>
  <c r="S38" i="2" s="1"/>
  <c r="N39" i="2"/>
  <c r="O39" i="2" s="1"/>
  <c r="L39" i="2"/>
  <c r="M39" i="2" s="1"/>
  <c r="V39" i="2"/>
  <c r="W39" i="2" s="1"/>
  <c r="T39" i="2"/>
  <c r="U39" i="2" s="1"/>
  <c r="R39" i="2"/>
  <c r="S39" i="2" s="1"/>
  <c r="P39" i="2"/>
  <c r="Q39" i="2" s="1"/>
  <c r="J39" i="2"/>
  <c r="H39" i="2"/>
  <c r="I39" i="2"/>
  <c r="T31" i="2"/>
  <c r="U31" i="2" s="1"/>
  <c r="V31" i="2"/>
  <c r="W31" i="2" s="1"/>
  <c r="V28" i="2"/>
  <c r="W28" i="2" s="1"/>
  <c r="L28" i="2"/>
  <c r="M28" i="2" s="1"/>
  <c r="G31" i="2"/>
  <c r="P27" i="2"/>
  <c r="Q27" i="2" s="1"/>
  <c r="L27" i="2"/>
  <c r="M27" i="2" s="1"/>
  <c r="G28" i="2"/>
  <c r="N27" i="2"/>
  <c r="O27" i="2" s="1"/>
  <c r="L31" i="2"/>
  <c r="M31" i="2" s="1"/>
  <c r="V27" i="2"/>
  <c r="W27" i="2" s="1"/>
  <c r="N28" i="2"/>
  <c r="O28" i="2" s="1"/>
  <c r="N31" i="2"/>
  <c r="O31" i="2" s="1"/>
  <c r="R28" i="2"/>
  <c r="S28" i="2" s="1"/>
  <c r="P31" i="2"/>
  <c r="Q31" i="2" s="1"/>
  <c r="N25" i="2"/>
  <c r="O25" i="2" s="1"/>
  <c r="V30" i="2"/>
  <c r="W30" i="2" s="1"/>
  <c r="T28" i="2"/>
  <c r="U28" i="2" s="1"/>
  <c r="P25" i="2"/>
  <c r="Q25" i="2" s="1"/>
  <c r="I25" i="2"/>
  <c r="H25" i="2"/>
  <c r="J25" i="2"/>
  <c r="R25" i="2"/>
  <c r="S25" i="2" s="1"/>
  <c r="T25" i="2"/>
  <c r="U25" i="2" s="1"/>
  <c r="G27" i="2"/>
  <c r="R27" i="2"/>
  <c r="S27" i="2" s="1"/>
  <c r="L25" i="2"/>
  <c r="M25" i="2" s="1"/>
  <c r="V25" i="2"/>
  <c r="W25" i="2" s="1"/>
  <c r="N24" i="2"/>
  <c r="O24" i="2" s="1"/>
  <c r="L32" i="2"/>
  <c r="M32" i="2" s="1"/>
  <c r="V32" i="2"/>
  <c r="W32" i="2" s="1"/>
  <c r="P24" i="2"/>
  <c r="Q24" i="2" s="1"/>
  <c r="N32" i="2"/>
  <c r="O32" i="2" s="1"/>
  <c r="G24" i="2"/>
  <c r="R24" i="2"/>
  <c r="S24" i="2" s="1"/>
  <c r="P32" i="2"/>
  <c r="Q32" i="2" s="1"/>
  <c r="T24" i="2"/>
  <c r="U24" i="2" s="1"/>
  <c r="G32" i="2"/>
  <c r="C15" i="3" s="1"/>
  <c r="R32" i="2"/>
  <c r="S32" i="2" s="1"/>
  <c r="L24" i="2"/>
  <c r="M24" i="2" s="1"/>
  <c r="L35" i="2"/>
  <c r="M35" i="2" s="1"/>
  <c r="P35" i="2"/>
  <c r="Q35" i="2" s="1"/>
  <c r="T29" i="2"/>
  <c r="U29" i="2" s="1"/>
  <c r="N35" i="2"/>
  <c r="O35" i="2" s="1"/>
  <c r="V29" i="2"/>
  <c r="W29" i="2" s="1"/>
  <c r="L21" i="2"/>
  <c r="M21" i="2" s="1"/>
  <c r="L30" i="2"/>
  <c r="M30" i="2" s="1"/>
  <c r="V35" i="2"/>
  <c r="W35" i="2" s="1"/>
  <c r="P29" i="2"/>
  <c r="Q29" i="2" s="1"/>
  <c r="N29" i="2"/>
  <c r="O29" i="2" s="1"/>
  <c r="L29" i="2"/>
  <c r="M29" i="2" s="1"/>
  <c r="R30" i="2"/>
  <c r="S30" i="2" s="1"/>
  <c r="G29" i="2"/>
  <c r="G30" i="2"/>
  <c r="C14" i="3" s="1"/>
  <c r="R35" i="2"/>
  <c r="S35" i="2" s="1"/>
  <c r="T30" i="2"/>
  <c r="U30" i="2" s="1"/>
  <c r="P30" i="2"/>
  <c r="Q30" i="2" s="1"/>
  <c r="G35" i="2"/>
  <c r="C16" i="3" s="1"/>
  <c r="N17" i="2"/>
  <c r="O17" i="2" s="1"/>
  <c r="V17" i="2"/>
  <c r="W17" i="2" s="1"/>
  <c r="T19" i="2"/>
  <c r="U19" i="2" s="1"/>
  <c r="P11" i="2"/>
  <c r="Q11" i="2" s="1"/>
  <c r="N6" i="2"/>
  <c r="O6" i="2" s="1"/>
  <c r="T6" i="2"/>
  <c r="U6" i="2" s="1"/>
  <c r="L16" i="2"/>
  <c r="M16" i="2" s="1"/>
  <c r="L22" i="2"/>
  <c r="M22" i="2" s="1"/>
  <c r="N16" i="2"/>
  <c r="O16" i="2" s="1"/>
  <c r="T22" i="2"/>
  <c r="U22" i="2" s="1"/>
  <c r="P16" i="2"/>
  <c r="Q16" i="2" s="1"/>
  <c r="V22" i="2"/>
  <c r="W22" i="2" s="1"/>
  <c r="T7" i="2"/>
  <c r="U7" i="2" s="1"/>
  <c r="L7" i="2"/>
  <c r="M7" i="2" s="1"/>
  <c r="P7" i="2"/>
  <c r="Q7" i="2" s="1"/>
  <c r="L17" i="2"/>
  <c r="M17" i="2" s="1"/>
  <c r="N7" i="2"/>
  <c r="O7" i="2" s="1"/>
  <c r="P17" i="2"/>
  <c r="Q17" i="2" s="1"/>
  <c r="T8" i="2"/>
  <c r="U8" i="2" s="1"/>
  <c r="G21" i="2"/>
  <c r="D19" i="3" s="1"/>
  <c r="P21" i="2"/>
  <c r="Q21" i="2" s="1"/>
  <c r="R21" i="2"/>
  <c r="S21" i="2" s="1"/>
  <c r="R7" i="2"/>
  <c r="S7" i="2" s="1"/>
  <c r="G7" i="2"/>
  <c r="T21" i="2"/>
  <c r="U21" i="2" s="1"/>
  <c r="T17" i="2"/>
  <c r="U17" i="2" s="1"/>
  <c r="R17" i="2"/>
  <c r="S17" i="2" s="1"/>
  <c r="L6" i="2"/>
  <c r="M6" i="2" s="1"/>
  <c r="N10" i="2"/>
  <c r="O10" i="2" s="1"/>
  <c r="V8" i="2"/>
  <c r="W8" i="2" s="1"/>
  <c r="L8" i="2"/>
  <c r="M8" i="2" s="1"/>
  <c r="V12" i="2"/>
  <c r="W12" i="2" s="1"/>
  <c r="R12" i="2"/>
  <c r="S12" i="2" s="1"/>
  <c r="T10" i="2"/>
  <c r="U10" i="2" s="1"/>
  <c r="N8" i="2"/>
  <c r="O8" i="2" s="1"/>
  <c r="V6" i="2"/>
  <c r="W6" i="2" s="1"/>
  <c r="I17" i="2"/>
  <c r="N12" i="2"/>
  <c r="O12" i="2" s="1"/>
  <c r="H17" i="2"/>
  <c r="N21" i="2"/>
  <c r="O21" i="2" s="1"/>
  <c r="L10" i="2"/>
  <c r="M10" i="2" s="1"/>
  <c r="P8" i="2"/>
  <c r="Q8" i="2" s="1"/>
  <c r="G8" i="2"/>
  <c r="P10" i="2"/>
  <c r="Q10" i="2" s="1"/>
  <c r="L12" i="2"/>
  <c r="M12" i="2" s="1"/>
  <c r="R10" i="2"/>
  <c r="S10" i="2" s="1"/>
  <c r="V16" i="2"/>
  <c r="W16" i="2" s="1"/>
  <c r="T12" i="2"/>
  <c r="U12" i="2" s="1"/>
  <c r="G22" i="2"/>
  <c r="D18" i="3" s="1"/>
  <c r="V10" i="2"/>
  <c r="W10" i="2" s="1"/>
  <c r="J12" i="2"/>
  <c r="I12" i="2"/>
  <c r="H12" i="2"/>
  <c r="I10" i="2"/>
  <c r="H10" i="2"/>
  <c r="J10" i="2"/>
  <c r="H16" i="2"/>
  <c r="I16" i="2"/>
  <c r="J16" i="2"/>
  <c r="H11" i="2"/>
  <c r="I11" i="2"/>
  <c r="J11" i="2"/>
  <c r="L19" i="2"/>
  <c r="M19" i="2" s="1"/>
  <c r="N22" i="2"/>
  <c r="O22" i="2" s="1"/>
  <c r="R19" i="2"/>
  <c r="S19" i="2" s="1"/>
  <c r="P22" i="2"/>
  <c r="Q22" i="2" s="1"/>
  <c r="G19" i="2"/>
  <c r="V11" i="2"/>
  <c r="W11" i="2" s="1"/>
  <c r="L11" i="2"/>
  <c r="M11" i="2" s="1"/>
  <c r="P6" i="2"/>
  <c r="Q6" i="2" s="1"/>
  <c r="N11" i="2"/>
  <c r="O11" i="2" s="1"/>
  <c r="N19" i="2"/>
  <c r="O19" i="2" s="1"/>
  <c r="P19" i="2"/>
  <c r="Q19" i="2" s="1"/>
  <c r="T11" i="2"/>
  <c r="U11" i="2" s="1"/>
  <c r="P12" i="2"/>
  <c r="Q12" i="2" s="1"/>
  <c r="T16" i="2"/>
  <c r="U16" i="2" s="1"/>
  <c r="R16" i="2"/>
  <c r="S16" i="2" s="1"/>
  <c r="G6" i="2"/>
  <c r="D3" i="3" s="1"/>
  <c r="R11" i="2"/>
  <c r="S11" i="2" s="1"/>
  <c r="D11" i="1"/>
  <c r="P12" i="1"/>
  <c r="L9" i="1"/>
  <c r="D9" i="1"/>
  <c r="H11" i="1"/>
  <c r="H12" i="1"/>
  <c r="K10" i="1"/>
  <c r="G11" i="1"/>
  <c r="G9" i="1"/>
  <c r="P11" i="1"/>
  <c r="L10" i="1"/>
  <c r="L8" i="1"/>
  <c r="H10" i="1"/>
  <c r="P9" i="1"/>
  <c r="D10" i="1"/>
  <c r="D8" i="1"/>
  <c r="P10" i="1"/>
  <c r="H9" i="1"/>
  <c r="O10" i="1"/>
  <c r="O8" i="1"/>
  <c r="E10" i="1"/>
  <c r="E8" i="1"/>
  <c r="K9" i="1"/>
  <c r="I11" i="1"/>
  <c r="I9" i="1"/>
  <c r="G10" i="1"/>
  <c r="M9" i="1"/>
  <c r="C17" i="1"/>
  <c r="F17" i="1" s="1"/>
  <c r="F22" i="1" s="1"/>
  <c r="K8" i="1"/>
  <c r="Q10" i="1"/>
  <c r="Q8" i="1"/>
  <c r="G8" i="1"/>
  <c r="M11" i="1"/>
  <c r="O11" i="1"/>
  <c r="O9" i="1"/>
  <c r="E11" i="1"/>
  <c r="E9" i="1"/>
  <c r="K11" i="1"/>
  <c r="I10" i="1"/>
  <c r="I8" i="1"/>
  <c r="V15" i="2"/>
  <c r="W15" i="2" s="1"/>
  <c r="G15" i="2"/>
  <c r="D12" i="3" s="1"/>
  <c r="N15" i="2"/>
  <c r="O15" i="2" s="1"/>
  <c r="R15" i="2"/>
  <c r="S15" i="2" s="1"/>
  <c r="L15" i="2"/>
  <c r="M15" i="2" s="1"/>
  <c r="P15" i="2"/>
  <c r="Q15" i="2" s="1"/>
  <c r="S9" i="1"/>
  <c r="S8" i="1"/>
  <c r="S10" i="1"/>
  <c r="S11" i="1"/>
  <c r="C12" i="3" l="1"/>
  <c r="D17" i="3"/>
  <c r="C6" i="3"/>
  <c r="C13" i="3"/>
  <c r="D5" i="3"/>
  <c r="D4" i="3"/>
  <c r="C11" i="3"/>
  <c r="C5" i="3"/>
  <c r="E19" i="3"/>
  <c r="C10" i="3"/>
  <c r="F18" i="3"/>
  <c r="D14" i="3"/>
  <c r="J31" i="2"/>
  <c r="I8" i="2"/>
  <c r="H21" i="2"/>
  <c r="J28" i="2"/>
  <c r="J22" i="2"/>
  <c r="I28" i="2"/>
  <c r="I31" i="2"/>
  <c r="H28" i="2"/>
  <c r="H31" i="2"/>
  <c r="I27" i="2"/>
  <c r="H27" i="2"/>
  <c r="J27" i="2"/>
  <c r="J24" i="2"/>
  <c r="I24" i="2"/>
  <c r="H24" i="2"/>
  <c r="I32" i="2"/>
  <c r="H32" i="2"/>
  <c r="J32" i="2"/>
  <c r="I30" i="2"/>
  <c r="H30" i="2"/>
  <c r="J30" i="2"/>
  <c r="I29" i="2"/>
  <c r="J29" i="2"/>
  <c r="H29" i="2"/>
  <c r="I35" i="2"/>
  <c r="J35" i="2"/>
  <c r="H35" i="2"/>
  <c r="J8" i="2"/>
  <c r="H22" i="2"/>
  <c r="I22" i="2"/>
  <c r="J21" i="2"/>
  <c r="I21" i="2"/>
  <c r="J7" i="2"/>
  <c r="H7" i="2"/>
  <c r="I7" i="2"/>
  <c r="H8" i="2"/>
  <c r="H19" i="2"/>
  <c r="J19" i="2"/>
  <c r="I19" i="2"/>
  <c r="H6" i="2"/>
  <c r="J6" i="2"/>
  <c r="I6" i="2"/>
  <c r="F19" i="1"/>
  <c r="G23" i="1"/>
  <c r="F23" i="1"/>
  <c r="G24" i="1" s="1"/>
  <c r="G21" i="1"/>
  <c r="G22" i="1"/>
  <c r="F21" i="1" s="1"/>
  <c r="F24" i="1"/>
  <c r="G17" i="1"/>
  <c r="J15" i="2"/>
  <c r="I15" i="2"/>
  <c r="H15" i="2"/>
  <c r="A6" i="2" l="1"/>
  <c r="A7" i="2" s="1"/>
  <c r="A8" i="2" s="1"/>
  <c r="A9" i="2" s="1"/>
  <c r="A10" i="2" s="1"/>
  <c r="A11" i="2" s="1"/>
  <c r="A12" i="2" s="1"/>
  <c r="A14" i="2"/>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alcChain>
</file>

<file path=xl/sharedStrings.xml><?xml version="1.0" encoding="utf-8"?>
<sst xmlns="http://schemas.openxmlformats.org/spreadsheetml/2006/main" count="486" uniqueCount="186">
  <si>
    <t>Naam</t>
  </si>
  <si>
    <t>Gele vakken moet je zelf invullen</t>
  </si>
  <si>
    <t>Afstand</t>
  </si>
  <si>
    <t>Tijd</t>
  </si>
  <si>
    <t>macht</t>
  </si>
  <si>
    <t>^ betekent tot de macht</t>
  </si>
  <si>
    <t>Berekening</t>
  </si>
  <si>
    <t>nieuwe tijd= oude tijd*(nieuwe afstand/oude afstand)^1,06 (1,06 ingevuld bij 'macht' (cel G3)</t>
  </si>
  <si>
    <t>afstand</t>
  </si>
  <si>
    <t>Beste prestatie</t>
  </si>
  <si>
    <t>tijd</t>
  </si>
  <si>
    <t>Baan</t>
  </si>
  <si>
    <t>T1</t>
  </si>
  <si>
    <t>T2</t>
  </si>
  <si>
    <t>T3</t>
  </si>
  <si>
    <t>T4</t>
  </si>
  <si>
    <t>T5</t>
  </si>
  <si>
    <t>Weg</t>
  </si>
  <si>
    <t>beste prestaties</t>
  </si>
  <si>
    <t>Anaerobe Drempel</t>
  </si>
  <si>
    <t>10 km</t>
  </si>
  <si>
    <t>min/km</t>
  </si>
  <si>
    <t>km/uur</t>
  </si>
  <si>
    <t>Herstel</t>
  </si>
  <si>
    <t>&lt; 80% AD</t>
  </si>
  <si>
    <t>meer dan</t>
  </si>
  <si>
    <t>km tijd</t>
  </si>
  <si>
    <t>van</t>
  </si>
  <si>
    <t>tot</t>
  </si>
  <si>
    <t>DL1</t>
  </si>
  <si>
    <t>80-85% AD</t>
  </si>
  <si>
    <t>DL2</t>
  </si>
  <si>
    <t>85-90% AD</t>
  </si>
  <si>
    <t>DL3</t>
  </si>
  <si>
    <t>90-95% AD</t>
  </si>
  <si>
    <t>Tempo DL</t>
  </si>
  <si>
    <t>95-100% AD</t>
  </si>
  <si>
    <t xml:space="preserve">De gebruikte rekenmethode is Riegel; meer informatie op </t>
  </si>
  <si>
    <t xml:space="preserve">https://www.hillrunner.com/calculators/race-conversion/ </t>
  </si>
  <si>
    <t xml:space="preserve"> = zelf invullen</t>
  </si>
  <si>
    <t>Percentage</t>
  </si>
  <si>
    <t>datum</t>
  </si>
  <si>
    <t>prognose 10 km</t>
  </si>
  <si>
    <t>AD</t>
  </si>
  <si>
    <t>Dl 1 80%</t>
  </si>
  <si>
    <t>DL 2 85%</t>
  </si>
  <si>
    <t>DL3 90%</t>
  </si>
  <si>
    <t>tempo</t>
  </si>
  <si>
    <t>meter</t>
  </si>
  <si>
    <t>beste prestatie op een afstand</t>
  </si>
  <si>
    <t>Riegel</t>
  </si>
  <si>
    <t>Ivanka</t>
  </si>
  <si>
    <t>Erica</t>
  </si>
  <si>
    <t>Caja</t>
  </si>
  <si>
    <t>Laura</t>
  </si>
  <si>
    <t>Dick</t>
  </si>
  <si>
    <t>Ollie</t>
  </si>
  <si>
    <t>René</t>
  </si>
  <si>
    <t>Fleur</t>
  </si>
  <si>
    <t>Peter</t>
  </si>
  <si>
    <t>Danny</t>
  </si>
  <si>
    <t>Benita</t>
  </si>
  <si>
    <t>Elmer</t>
  </si>
  <si>
    <t>Esther</t>
  </si>
  <si>
    <t>Louise</t>
  </si>
  <si>
    <t>Linda</t>
  </si>
  <si>
    <t>Jolanda</t>
  </si>
  <si>
    <t>Niveau</t>
  </si>
  <si>
    <t>Coopertest</t>
  </si>
  <si>
    <t>5 km wedstrijd</t>
  </si>
  <si>
    <t>10 km wedstrijd</t>
  </si>
  <si>
    <t>1/2 marathon</t>
  </si>
  <si>
    <t>F</t>
  </si>
  <si>
    <t>&gt; 3200 meter</t>
  </si>
  <si>
    <t>&lt; 19 minuten</t>
  </si>
  <si>
    <t>&lt; 40 minuten</t>
  </si>
  <si>
    <t>&lt; 1:30</t>
  </si>
  <si>
    <t>E</t>
  </si>
  <si>
    <t>&gt; 2900 meter</t>
  </si>
  <si>
    <t>&gt; 21 minuten</t>
  </si>
  <si>
    <t>&lt; 44 minuten</t>
  </si>
  <si>
    <t>&lt; 1:38</t>
  </si>
  <si>
    <t>D</t>
  </si>
  <si>
    <t>&gt; 2600 meter</t>
  </si>
  <si>
    <t>&lt; 23 minuten</t>
  </si>
  <si>
    <t>&lt; 48 minuten</t>
  </si>
  <si>
    <t>&lt; 1:48</t>
  </si>
  <si>
    <t>C</t>
  </si>
  <si>
    <t>&gt; 2300 meter</t>
  </si>
  <si>
    <t>&lt; 26 minuten</t>
  </si>
  <si>
    <t>&lt; 54 minuten</t>
  </si>
  <si>
    <t>( &lt; 2:00 )</t>
  </si>
  <si>
    <t>B</t>
  </si>
  <si>
    <t>&gt; 2000 meter</t>
  </si>
  <si>
    <t>&lt; 29 minuten</t>
  </si>
  <si>
    <t>( &lt; 1:00)</t>
  </si>
  <si>
    <t>–</t>
  </si>
  <si>
    <t>A</t>
  </si>
  <si>
    <t>&gt; 1700 meter</t>
  </si>
  <si>
    <t>GAC norm</t>
  </si>
  <si>
    <t>Eric</t>
  </si>
  <si>
    <t>Arjan</t>
  </si>
  <si>
    <t>Oleguer</t>
  </si>
  <si>
    <t>Rene</t>
  </si>
  <si>
    <t xml:space="preserve">Benita </t>
  </si>
  <si>
    <t>5 km</t>
  </si>
  <si>
    <t>KPMG loop 5 km</t>
  </si>
  <si>
    <t>Spiegelplas 10 km</t>
  </si>
  <si>
    <t>Riegel norm</t>
  </si>
  <si>
    <t>-</t>
  </si>
  <si>
    <t>tempo (80%)</t>
  </si>
  <si>
    <t xml:space="preserve">Eric </t>
  </si>
  <si>
    <t>Eerste meting</t>
  </si>
  <si>
    <t>Laatste meting</t>
  </si>
  <si>
    <t>Voortgang</t>
  </si>
  <si>
    <t>Verbetering/stabiel/ bewustwording</t>
  </si>
  <si>
    <t>Door operatie niet altijd kunnen meelopen. Zet wel door en is halverwege bewust geworden dat je niet altijd snel hoeft te lopen. Werkt hard aan de techniek en de aerobe drempe</t>
  </si>
  <si>
    <t>Heeft een knieprobleem. Kan niet altijd meedoen. Door meer aan de storende romprotatie te werken is er steeds meer belasting mogelijk</t>
  </si>
  <si>
    <t>Houdt meer van kortere afstanden, maar is nu vaker aanwezig bij duurlopen. Na laatste vooruitgang op de 5 km nu zin in meer.</t>
  </si>
  <si>
    <t>Loopt nu een maand of twee mee en dit is zijn eerste loopervaring. Heeft zich ingeschreven voor de Marathon NY dit jaar. Aerobe drempel en inzet zijn goed. Techniek is al verbeterd, moet vooral werken aan de reactive voetplaatsing.</t>
  </si>
  <si>
    <t>Loopt nog te hard en komt in een te hoge hartslagzone. Bewustwording wordt al beter.</t>
  </si>
  <si>
    <t>De jonge spanjaard loopt soepel en makkelijk. Had  knieproblemen en kwam in onze groep voor opbouw vorig jaar. Heeft een snelle cadans. Uitdaging is om de schaarbeweging optimaler te krijgen. Heeft een goed zweefmoment</t>
  </si>
  <si>
    <t xml:space="preserve">Een van de langzamere lopers en ondanks dat het tempo niet vooruit gegaan is,is de aerobe drempel wel verhoogd, waardoor er veel meer ontspanning is en plezier. </t>
  </si>
  <si>
    <t>Knieproblemen en is niet veel aanwezig. Loopt wel  de duurlopen op een makkelijke manier. Heeft eens storende romprotatie waar we aan werken. Maar vanwege de ingesleten knieen is dat niet eenvoudig.</t>
  </si>
  <si>
    <t xml:space="preserve">Kan vaak niet bij de interval trainingen op dinsdag aanwezig zijn. Heeft een opvallende lage hartslag tijdens de duurlopen. </t>
  </si>
  <si>
    <t xml:space="preserve">Loopt niet altijd de duurlopen, maar gaat ook te hard van start. De volgende periode gaan we meer op tempo lopen voor de constantheid. </t>
  </si>
  <si>
    <t>De snelste loopster, heeft alleen niet alle metingen kunnen doen. Proberen om te werken aan techniek; schaarbeweging en lichaamsspanning .</t>
  </si>
  <si>
    <t>Loopt vaak voorop, maar toch boven haar gestelde tempo. Gaan meer werken aan AD</t>
  </si>
  <si>
    <t>Niet veel aanwezig door eigen zaak. Nu ziek, niet goed kunnen meten ivm ziektebeeld</t>
  </si>
  <si>
    <t xml:space="preserve">Niet veel kunnen meten. Werkt aan techniek, vooraal storende romprotatie. </t>
  </si>
  <si>
    <t>Is bewust rustiger gaan lopen om in de juiste hartslagzone te trainen. Goede zet, dat hoort bij haar plan.</t>
  </si>
  <si>
    <t>Is trainer, zat midden in opleiding. Trainde bewust op 80% AD. Dus lager tempo is niet erg – het was doelgericht.</t>
  </si>
  <si>
    <t>Van → Naar</t>
  </si>
  <si>
    <t>+ Verbetering</t>
  </si>
  <si>
    <t>Wat ik zie gebeuren</t>
  </si>
  <si>
    <t>7:45 → 6:42</t>
  </si>
  <si>
    <t>+1:03</t>
  </si>
  <si>
    <t>Heeft na z’n operatie niet alles mee kunnen doen, maar zet goed door. Halverwege beseft hij dat je niet altijd vol gas hoeft. Werkt hard aan z’n looptechniek en is bezig om z’n AD op te krikken.</t>
  </si>
  <si>
    <t>7:43 → 6:50</t>
  </si>
  <si>
    <t>+0:53</t>
  </si>
  <si>
    <t>Knie zit soms nog in de weg, maar ze kan steeds meer aan. Ze is serieus met haar houding bezig (romp) en daardoor komt er ruimte voor meer belasting.</t>
  </si>
  <si>
    <t>7:11 → 6:39</t>
  </si>
  <si>
    <t>+0:32</t>
  </si>
  <si>
    <t>Meer een ‘korte afstand’-type, maar nu vaker bij de duurlopen. En dat zie je terug: z’n 5 km ging goed en hij heeft er nu zin in.</t>
  </si>
  <si>
    <t>6:32 → 6:04</t>
  </si>
  <si>
    <t>+0:28</t>
  </si>
  <si>
    <t>Net begonnen met lopen, maar fanatiek. Ingeschreven voor NY-marathon. Hij heeft een goede basis en pakt techniek snel op. Reactieve pas is nu z’n focus.</t>
  </si>
  <si>
    <t>7:36 → 7:09</t>
  </si>
  <si>
    <t>+0:27</t>
  </si>
  <si>
    <t>Loopt soms nog te hard, maar begint dat door te krijgen. Volgende stap is beter leren doseren (hartslagzones).</t>
  </si>
  <si>
    <t>6:11 → 6:05</t>
  </si>
  <si>
    <t>+0:06</t>
  </si>
  <si>
    <t>Jong, soepel, en technisch al best sterk. Komt uit blessure-opbouw. Cadans is goed, nu werken aan schaarbeweging en zweefmoment.</t>
  </si>
  <si>
    <t>7:35 → 7:34</t>
  </si>
  <si>
    <t>+0:01</t>
  </si>
  <si>
    <t>Tempo nauwelijks sneller, maar ze loopt nu veel relaxter. Dat is winst: betere AD en meer plezier.</t>
  </si>
  <si>
    <t>Lopers die gelijk zijn gebleven</t>
  </si>
  <si>
    <t>Tempo</t>
  </si>
  <si>
    <t>Wat me opvalt</t>
  </si>
  <si>
    <t>6:44 → 6:44</t>
  </si>
  <si>
    <t>Heeft knieën die niet meewerken en traint niet vaak. Wel relaxed in duurloop. We proberen haar techniek (romp) te verbeteren, maar dat kost tijd.</t>
  </si>
  <si>
    <t>Is er vaak niet op dinsdag. Lage hartslag bij duur – prima basis – maar wat meer interval zou hem goed doen.</t>
  </si>
  <si>
    <t>7:11 → 7:11</t>
  </si>
  <si>
    <t>Mist soms duurlopen en start vaak te snel. Volgende periode meer aandacht voor tempo-opbouw.</t>
  </si>
  <si>
    <t>6:02 → 6:02</t>
  </si>
  <si>
    <t>De snelste in de groep, maar niet alle metingen gedaan. Werkt nu aan technische dingen zoals schaar en romp.</t>
  </si>
  <si>
    <t>Lopers die langzamer zijn geworden (bewust)</t>
  </si>
  <si>
    <t>Verschil</t>
  </si>
  <si>
    <t>Wat hier speelt</t>
  </si>
  <si>
    <t>6:20 → 6:41</t>
  </si>
  <si>
    <t>–0:21</t>
  </si>
  <si>
    <t>Loopt vaak vooraan, maar te hard voor AD. Gaan samen kijken naar haar tempoherkenning.</t>
  </si>
  <si>
    <t>6:20 → 6:43</t>
  </si>
  <si>
    <t>–0:23</t>
  </si>
  <si>
    <t>Weinig aanwezig, ziek geweest. Metingen zijn daardoor niet heel betrouwbaar.</t>
  </si>
  <si>
    <t>7:35 → 8:07</t>
  </si>
  <si>
    <t>–0:32</t>
  </si>
  <si>
    <t>Slechts paar metingen. Werkt aan romphouding. Tempo even minder belangrijk.</t>
  </si>
  <si>
    <t>6:11 → 6:43</t>
  </si>
  <si>
    <t>6:02 → 6:45</t>
  </si>
  <si>
    <t>–0:43</t>
  </si>
  <si>
    <t>Linde</t>
  </si>
  <si>
    <t>Vera</t>
  </si>
  <si>
    <t>Joost</t>
  </si>
  <si>
    <t>ja</t>
  </si>
  <si>
    <t>Virgil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</si>
</sst>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h]:mm:ss;@"/>
    <numFmt numFmtId="165" formatCode="0.0"/>
    <numFmt numFmtId="166" formatCode="h:mm:ss;@"/>
    <numFmt numFmtId="167" formatCode="d/mm/yy;@"/>
    <numFmt numFmtId="168" formatCode="[$-F400]h:mm:ss\ AM/PM"/>
    <numFmt numFmtId="169" formatCode="\-\ mm:ss"/>
  </numFmts>
  <fonts count="18" x14ac:knownFonts="1">
    <font>
      <sz val="11"/>
      <color theme="1"/>
      <name val="Calibri"/>
      <family val="2"/>
      <scheme val="minor"/>
    </font>
    <font>
      <b/>
      <sz val="11"/>
      <color theme="1"/>
      <name val="Calibri"/>
      <family val="2"/>
      <scheme val="minor"/>
    </font>
    <font>
      <u/>
      <sz val="11"/>
      <color theme="10"/>
      <name val="Calibri"/>
      <family val="2"/>
      <scheme val="minor"/>
    </font>
    <font>
      <b/>
      <sz val="18"/>
      <color theme="1"/>
      <name val="Calibri"/>
      <family val="2"/>
      <scheme val="minor"/>
    </font>
    <font>
      <b/>
      <sz val="20"/>
      <color theme="1"/>
      <name val="Calibri"/>
      <family val="2"/>
      <scheme val="minor"/>
    </font>
    <font>
      <b/>
      <sz val="12"/>
      <color theme="1"/>
      <name val="Calibri"/>
      <family val="2"/>
      <scheme val="minor"/>
    </font>
    <font>
      <sz val="11"/>
      <name val="Calibri"/>
      <family val="2"/>
      <scheme val="minor"/>
    </font>
    <font>
      <b/>
      <sz val="14"/>
      <color theme="1"/>
      <name val="Calibri"/>
      <family val="2"/>
      <scheme val="minor"/>
    </font>
    <font>
      <b/>
      <sz val="16"/>
      <color theme="1"/>
      <name val="Calibri"/>
      <family val="2"/>
      <scheme val="minor"/>
    </font>
    <font>
      <b/>
      <sz val="11"/>
      <name val="Calibri"/>
      <family val="2"/>
      <scheme val="minor"/>
    </font>
    <font>
      <sz val="12"/>
      <color rgb="FF333333"/>
      <name val="Roboto"/>
    </font>
    <font>
      <sz val="11"/>
      <color theme="1"/>
      <name val="Century Gothic"/>
      <family val="1"/>
    </font>
    <font>
      <sz val="12"/>
      <color rgb="FF333333"/>
      <name val="Century Gothic"/>
      <family val="1"/>
    </font>
    <font>
      <sz val="11"/>
      <color rgb="FF333333"/>
      <name val="Century Gothic"/>
      <family val="1"/>
    </font>
    <font>
      <b/>
      <sz val="12"/>
      <color rgb="FF333333"/>
      <name val="Roboto"/>
    </font>
    <font>
      <b/>
      <sz val="11"/>
      <color rgb="FF333333"/>
      <name val="Century Gothic"/>
      <family val="1"/>
    </font>
    <font>
      <sz val="12"/>
      <color theme="1"/>
      <name val="Century Gothic"/>
      <family val="1"/>
    </font>
    <font>
      <b/>
      <sz val="12"/>
      <color theme="1"/>
      <name val="Century Gothic"/>
      <family val="1"/>
    </font>
  </fonts>
  <fills count="9">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3" fillId="0" borderId="0" xfId="0" applyFont="1"/>
    <xf numFmtId="0" fontId="4" fillId="2" borderId="0" xfId="0" applyFont="1" applyFill="1"/>
    <xf numFmtId="0" fontId="0" fillId="2" borderId="0" xfId="0" applyFill="1"/>
    <xf numFmtId="0" fontId="5" fillId="2" borderId="0" xfId="0" applyFont="1" applyFill="1" applyAlignment="1">
      <alignment horizontal="center"/>
    </xf>
    <xf numFmtId="0" fontId="6" fillId="0" borderId="0" xfId="0" applyFont="1" applyAlignment="1">
      <alignment horizontal="center"/>
    </xf>
    <xf numFmtId="14" fontId="0" fillId="0" borderId="0" xfId="0" applyNumberFormat="1"/>
    <xf numFmtId="164" fontId="5" fillId="2" borderId="0" xfId="0" applyNumberFormat="1" applyFont="1" applyFill="1" applyAlignment="1">
      <alignment horizontal="center"/>
    </xf>
    <xf numFmtId="20" fontId="0" fillId="0" borderId="0" xfId="0" applyNumberFormat="1"/>
    <xf numFmtId="0" fontId="0" fillId="3" borderId="0" xfId="0" applyFill="1"/>
    <xf numFmtId="0" fontId="0" fillId="3" borderId="0" xfId="0" applyFill="1" applyAlignment="1">
      <alignment horizontal="center"/>
    </xf>
    <xf numFmtId="0" fontId="5" fillId="0" borderId="0" xfId="0" applyFont="1"/>
    <xf numFmtId="164" fontId="0" fillId="3" borderId="0" xfId="0" applyNumberFormat="1" applyFill="1" applyAlignment="1">
      <alignment horizontal="center"/>
    </xf>
    <xf numFmtId="0" fontId="7" fillId="0" borderId="0" xfId="0" applyFont="1"/>
    <xf numFmtId="0" fontId="0" fillId="4" borderId="0" xfId="0" applyFill="1" applyAlignment="1">
      <alignment horizontal="center"/>
    </xf>
    <xf numFmtId="9" fontId="0" fillId="0" borderId="0" xfId="0" applyNumberFormat="1" applyAlignment="1">
      <alignment horizontal="center"/>
    </xf>
    <xf numFmtId="164"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165" fontId="0" fillId="0" borderId="0" xfId="0" applyNumberFormat="1" applyAlignment="1">
      <alignment horizontal="center"/>
    </xf>
    <xf numFmtId="166" fontId="5" fillId="0" borderId="0" xfId="0" applyNumberFormat="1" applyFont="1"/>
    <xf numFmtId="164" fontId="0" fillId="0" borderId="0" xfId="0" applyNumberFormat="1"/>
    <xf numFmtId="2" fontId="0" fillId="0" borderId="0" xfId="0" applyNumberFormat="1"/>
    <xf numFmtId="164" fontId="0" fillId="0" borderId="0" xfId="0" applyNumberFormat="1" applyAlignment="1">
      <alignment horizontal="right"/>
    </xf>
    <xf numFmtId="164" fontId="0" fillId="0" borderId="0" xfId="0" applyNumberFormat="1" applyAlignment="1">
      <alignment wrapText="1"/>
    </xf>
    <xf numFmtId="164" fontId="0" fillId="3" borderId="0" xfId="0" applyNumberFormat="1" applyFill="1" applyAlignment="1">
      <alignment wrapText="1"/>
    </xf>
    <xf numFmtId="164" fontId="0" fillId="4" borderId="0" xfId="0" applyNumberFormat="1" applyFill="1"/>
    <xf numFmtId="0" fontId="0" fillId="0" borderId="0" xfId="0" applyAlignment="1">
      <alignment horizontal="right"/>
    </xf>
    <xf numFmtId="166" fontId="0" fillId="0" borderId="0" xfId="0" applyNumberFormat="1" applyAlignment="1">
      <alignment horizontal="center"/>
    </xf>
    <xf numFmtId="0" fontId="2" fillId="0" borderId="0" xfId="1" applyAlignment="1" applyProtection="1"/>
    <xf numFmtId="0" fontId="0" fillId="5" borderId="1" xfId="0" applyFill="1" applyBorder="1"/>
    <xf numFmtId="9" fontId="5" fillId="5" borderId="0" xfId="0" applyNumberFormat="1" applyFont="1" applyFill="1" applyAlignment="1">
      <alignment horizontal="center"/>
    </xf>
    <xf numFmtId="9" fontId="5" fillId="0" borderId="0" xfId="0" applyNumberFormat="1" applyFont="1"/>
    <xf numFmtId="0" fontId="1" fillId="0" borderId="0" xfId="0" applyFont="1" applyAlignment="1">
      <alignment horizontal="center"/>
    </xf>
    <xf numFmtId="0" fontId="1" fillId="0" borderId="0" xfId="0" applyFont="1"/>
    <xf numFmtId="167" fontId="0" fillId="6" borderId="0" xfId="0" applyNumberFormat="1" applyFill="1"/>
    <xf numFmtId="0" fontId="0" fillId="5" borderId="0" xfId="0" applyFill="1"/>
    <xf numFmtId="168" fontId="0" fillId="5" borderId="0" xfId="0" applyNumberFormat="1" applyFill="1" applyAlignment="1">
      <alignment horizontal="center"/>
    </xf>
    <xf numFmtId="168" fontId="0" fillId="6" borderId="0" xfId="0" applyNumberFormat="1" applyFill="1" applyAlignment="1">
      <alignment horizontal="center"/>
    </xf>
    <xf numFmtId="168" fontId="0" fillId="6" borderId="0" xfId="0" applyNumberFormat="1" applyFill="1"/>
    <xf numFmtId="0" fontId="0" fillId="6" borderId="0" xfId="0" applyFill="1"/>
    <xf numFmtId="168" fontId="0" fillId="7" borderId="0" xfId="0" applyNumberFormat="1" applyFill="1"/>
    <xf numFmtId="168" fontId="0" fillId="8" borderId="0" xfId="0" applyNumberFormat="1" applyFill="1"/>
    <xf numFmtId="168" fontId="0" fillId="0" borderId="0" xfId="0" applyNumberFormat="1" applyAlignment="1">
      <alignment horizontal="center"/>
    </xf>
    <xf numFmtId="168" fontId="0" fillId="0" borderId="0" xfId="0" applyNumberFormat="1"/>
    <xf numFmtId="0" fontId="8" fillId="0" borderId="0" xfId="0" applyFont="1"/>
    <xf numFmtId="0" fontId="9" fillId="0" borderId="0" xfId="0" applyFont="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0" fillId="0" borderId="1" xfId="0" applyBorder="1"/>
    <xf numFmtId="0" fontId="10" fillId="0" borderId="0" xfId="0" applyFont="1"/>
    <xf numFmtId="0" fontId="11" fillId="6" borderId="0" xfId="0" applyFont="1" applyFill="1"/>
    <xf numFmtId="0" fontId="11" fillId="0" borderId="0" xfId="0" applyFont="1"/>
    <xf numFmtId="0" fontId="12" fillId="0" borderId="0" xfId="0" applyFont="1"/>
    <xf numFmtId="0" fontId="13" fillId="0" borderId="0" xfId="0" applyFont="1"/>
    <xf numFmtId="0" fontId="14" fillId="0" borderId="0" xfId="0" applyFont="1"/>
    <xf numFmtId="0" fontId="11" fillId="0" borderId="0" xfId="0" applyFont="1" applyAlignment="1">
      <alignment vertical="center" wrapText="1"/>
    </xf>
    <xf numFmtId="168" fontId="11" fillId="0" borderId="0" xfId="0" applyNumberFormat="1" applyFont="1"/>
    <xf numFmtId="0" fontId="15" fillId="0" borderId="0" xfId="0" applyFont="1"/>
    <xf numFmtId="0" fontId="16" fillId="0" borderId="0" xfId="0" applyFont="1" applyAlignment="1">
      <alignment vertical="center" wrapText="1"/>
    </xf>
    <xf numFmtId="20" fontId="11" fillId="0" borderId="0" xfId="0" applyNumberFormat="1" applyFont="1"/>
    <xf numFmtId="0" fontId="11" fillId="0" borderId="0" xfId="0" applyFont="1" applyAlignment="1">
      <alignment wrapText="1"/>
    </xf>
    <xf numFmtId="169" fontId="11" fillId="0" borderId="0" xfId="0" applyNumberFormat="1" applyFont="1"/>
    <xf numFmtId="0" fontId="16" fillId="0" borderId="0" xfId="0" applyFont="1" applyAlignment="1">
      <alignment horizontal="center" vertical="center" wrapText="1"/>
    </xf>
    <xf numFmtId="0" fontId="16" fillId="0" borderId="0" xfId="0" applyFont="1" applyAlignment="1">
      <alignment horizontal="left" vertical="center" wrapText="1"/>
    </xf>
    <xf numFmtId="0" fontId="16" fillId="0" borderId="0" xfId="0" applyFont="1" applyAlignment="1">
      <alignment horizontal="left" vertical="center"/>
    </xf>
    <xf numFmtId="0" fontId="0" fillId="0" borderId="0" xfId="0" applyAlignment="1">
      <alignment horizontal="left"/>
    </xf>
    <xf numFmtId="0" fontId="17" fillId="0" borderId="0" xfId="0" applyFont="1" applyAlignment="1">
      <alignment horizontal="left" vertical="center" wrapText="1"/>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hillrunner.com/calculators/race-convers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5F13F-D8ED-3B4B-9BC3-2A8A641EC534}">
  <dimension ref="A1:I27"/>
  <sheetViews>
    <sheetView zoomScale="115" workbookViewId="0">
      <selection activeCell="I12" sqref="I12"/>
    </sheetView>
  </sheetViews>
  <sheetFormatPr baseColWidth="10" defaultRowHeight="15" x14ac:dyDescent="0.2"/>
  <cols>
    <col min="1" max="1" width="3.1640625" bestFit="1" customWidth="1"/>
    <col min="2" max="2" width="12" bestFit="1" customWidth="1"/>
    <col min="3" max="3" width="12.6640625" bestFit="1" customWidth="1"/>
    <col min="4" max="4" width="14.1640625" bestFit="1" customWidth="1"/>
    <col min="5" max="5" width="15.1640625" bestFit="1" customWidth="1"/>
    <col min="6" max="7" width="13.5" bestFit="1" customWidth="1"/>
    <col min="8" max="8" width="8.1640625" bestFit="1" customWidth="1"/>
  </cols>
  <sheetData>
    <row r="1" spans="1:9" x14ac:dyDescent="0.2">
      <c r="B1" s="58" t="s">
        <v>67</v>
      </c>
      <c r="C1" s="58" t="s">
        <v>68</v>
      </c>
      <c r="D1" s="58" t="s">
        <v>69</v>
      </c>
      <c r="E1" s="58" t="s">
        <v>70</v>
      </c>
      <c r="F1" s="58" t="s">
        <v>71</v>
      </c>
      <c r="G1" s="52"/>
    </row>
    <row r="2" spans="1:9" x14ac:dyDescent="0.2">
      <c r="B2" s="54" t="s">
        <v>72</v>
      </c>
      <c r="C2" s="54" t="s">
        <v>73</v>
      </c>
      <c r="D2" s="54" t="s">
        <v>74</v>
      </c>
      <c r="E2" s="54" t="s">
        <v>75</v>
      </c>
      <c r="F2" s="54" t="s">
        <v>76</v>
      </c>
      <c r="G2" s="52"/>
    </row>
    <row r="3" spans="1:9" x14ac:dyDescent="0.2">
      <c r="B3" s="54" t="s">
        <v>77</v>
      </c>
      <c r="C3" s="54" t="s">
        <v>78</v>
      </c>
      <c r="D3" s="54" t="s">
        <v>79</v>
      </c>
      <c r="E3" s="54" t="s">
        <v>80</v>
      </c>
      <c r="F3" s="54" t="s">
        <v>81</v>
      </c>
      <c r="G3" s="52"/>
    </row>
    <row r="4" spans="1:9" x14ac:dyDescent="0.2">
      <c r="B4" s="54" t="s">
        <v>82</v>
      </c>
      <c r="C4" s="54" t="s">
        <v>83</v>
      </c>
      <c r="D4" s="54" t="s">
        <v>84</v>
      </c>
      <c r="E4" s="54" t="s">
        <v>85</v>
      </c>
      <c r="F4" s="54" t="s">
        <v>86</v>
      </c>
      <c r="G4" s="52"/>
    </row>
    <row r="5" spans="1:9" x14ac:dyDescent="0.2">
      <c r="B5" s="54" t="s">
        <v>87</v>
      </c>
      <c r="C5" s="54" t="s">
        <v>88</v>
      </c>
      <c r="D5" s="54" t="s">
        <v>89</v>
      </c>
      <c r="E5" s="54" t="s">
        <v>90</v>
      </c>
      <c r="F5" s="54" t="s">
        <v>91</v>
      </c>
      <c r="G5" s="52"/>
    </row>
    <row r="6" spans="1:9" x14ac:dyDescent="0.2">
      <c r="B6" s="54" t="s">
        <v>92</v>
      </c>
      <c r="C6" s="54" t="s">
        <v>93</v>
      </c>
      <c r="D6" s="54" t="s">
        <v>94</v>
      </c>
      <c r="E6" s="54" t="s">
        <v>95</v>
      </c>
      <c r="F6" s="54" t="s">
        <v>109</v>
      </c>
      <c r="G6" s="52"/>
    </row>
    <row r="7" spans="1:9" x14ac:dyDescent="0.2">
      <c r="B7" s="54" t="s">
        <v>97</v>
      </c>
      <c r="C7" s="54" t="s">
        <v>98</v>
      </c>
      <c r="D7" s="54" t="s">
        <v>109</v>
      </c>
      <c r="E7" s="54" t="s">
        <v>109</v>
      </c>
      <c r="F7" s="52"/>
      <c r="G7" s="52"/>
    </row>
    <row r="8" spans="1:9" x14ac:dyDescent="0.2">
      <c r="A8" t="s">
        <v>184</v>
      </c>
      <c r="B8" s="52" t="s">
        <v>108</v>
      </c>
      <c r="C8" s="33" t="s">
        <v>110</v>
      </c>
      <c r="D8" s="35" t="s">
        <v>41</v>
      </c>
      <c r="E8" s="36" t="s">
        <v>8</v>
      </c>
      <c r="F8" s="37" t="s">
        <v>10</v>
      </c>
      <c r="G8" s="38" t="s">
        <v>42</v>
      </c>
      <c r="H8" s="39" t="s">
        <v>43</v>
      </c>
      <c r="I8" s="40"/>
    </row>
    <row r="9" spans="1:9" x14ac:dyDescent="0.2">
      <c r="A9" s="52"/>
      <c r="B9" s="52"/>
      <c r="C9" s="42" t="s">
        <v>21</v>
      </c>
      <c r="D9" s="35"/>
      <c r="E9" s="36" t="s">
        <v>48</v>
      </c>
      <c r="F9" s="37"/>
      <c r="G9" s="38"/>
      <c r="H9" s="39"/>
      <c r="I9" s="40"/>
    </row>
    <row r="10" spans="1:9" x14ac:dyDescent="0.2">
      <c r="A10" s="52">
        <v>1</v>
      </c>
      <c r="B10" s="51" t="s">
        <v>59</v>
      </c>
      <c r="C10" s="42">
        <v>4.3031181345938177E-3</v>
      </c>
      <c r="D10" s="35">
        <v>45732</v>
      </c>
      <c r="E10" s="36">
        <v>10000</v>
      </c>
      <c r="F10" s="37">
        <v>4.0057870370370369E-2</v>
      </c>
      <c r="G10" s="38">
        <v>4.0057870370370369E-2</v>
      </c>
      <c r="H10" s="39">
        <v>4.0610025092592591E-3</v>
      </c>
      <c r="I10" s="40"/>
    </row>
    <row r="11" spans="1:9" x14ac:dyDescent="0.2">
      <c r="A11" s="52">
        <f>A10+1</f>
        <v>2</v>
      </c>
      <c r="B11" s="52" t="s">
        <v>60</v>
      </c>
      <c r="C11" s="42">
        <v>4.4560096687477442E-3</v>
      </c>
      <c r="D11" s="35">
        <v>45629</v>
      </c>
      <c r="E11" s="36">
        <v>2200</v>
      </c>
      <c r="F11" s="37">
        <v>8.3333333333333332E-3</v>
      </c>
      <c r="G11" s="43">
        <v>4.1481142765945236E-2</v>
      </c>
      <c r="H11" s="44">
        <v>4.1954220473869319E-3</v>
      </c>
    </row>
    <row r="12" spans="1:9" x14ac:dyDescent="0.2">
      <c r="A12" s="52">
        <f t="shared" ref="A12:A27" si="0">A11+1</f>
        <v>3</v>
      </c>
      <c r="B12" s="51" t="s">
        <v>65</v>
      </c>
      <c r="C12" s="42">
        <v>4.4560096687477442E-3</v>
      </c>
      <c r="D12" s="35">
        <v>45629</v>
      </c>
      <c r="E12" s="36">
        <v>2200</v>
      </c>
      <c r="F12" s="37">
        <v>8.3333333333333332E-3</v>
      </c>
      <c r="G12" s="38">
        <v>4.1481142765945236E-2</v>
      </c>
      <c r="H12" s="39">
        <v>4.1954220473869319E-3</v>
      </c>
      <c r="I12" s="40"/>
    </row>
    <row r="13" spans="1:9" x14ac:dyDescent="0.2">
      <c r="A13" s="52">
        <f t="shared" si="0"/>
        <v>4</v>
      </c>
      <c r="B13" s="51" t="s">
        <v>56</v>
      </c>
      <c r="C13" s="42">
        <v>4.4827155255624355E-3</v>
      </c>
      <c r="D13" s="35">
        <v>45738</v>
      </c>
      <c r="E13" s="36">
        <v>8000</v>
      </c>
      <c r="F13" s="37">
        <v>3.2939814814814818E-2</v>
      </c>
      <c r="G13" s="38">
        <v>4.1729748478582407E-2</v>
      </c>
      <c r="H13" s="39">
        <v>4.2189013653112367E-3</v>
      </c>
      <c r="I13" s="40"/>
    </row>
    <row r="14" spans="1:9" x14ac:dyDescent="0.2">
      <c r="A14" s="52">
        <f t="shared" si="0"/>
        <v>5</v>
      </c>
      <c r="B14" s="54" t="s">
        <v>51</v>
      </c>
      <c r="C14" s="42">
        <v>4.5659315728838346E-3</v>
      </c>
      <c r="D14" s="35">
        <v>45629</v>
      </c>
      <c r="E14" s="36">
        <v>2150</v>
      </c>
      <c r="F14" s="37">
        <v>8.3333333333333332E-3</v>
      </c>
      <c r="G14" s="38">
        <v>4.2504409441184547E-2</v>
      </c>
      <c r="H14" s="39">
        <v>4.292063445263233E-3</v>
      </c>
      <c r="I14" s="40"/>
    </row>
    <row r="15" spans="1:9" x14ac:dyDescent="0.2">
      <c r="A15" s="52"/>
      <c r="B15" s="54"/>
      <c r="C15" s="42"/>
      <c r="D15" s="35"/>
      <c r="E15" s="36"/>
      <c r="F15" s="37"/>
      <c r="G15" s="38"/>
      <c r="H15" s="39"/>
      <c r="I15" s="40"/>
    </row>
    <row r="16" spans="1:9" x14ac:dyDescent="0.2">
      <c r="A16" s="52">
        <f>A14+1</f>
        <v>6</v>
      </c>
      <c r="B16" s="54" t="s">
        <v>54</v>
      </c>
      <c r="C16" s="42">
        <v>4.6812486927092292E-3</v>
      </c>
      <c r="D16" s="35">
        <v>45629</v>
      </c>
      <c r="E16" s="36">
        <v>2100</v>
      </c>
      <c r="F16" s="37">
        <v>8.3333333333333332E-3</v>
      </c>
      <c r="G16" s="38">
        <v>4.357790035938966E-2</v>
      </c>
      <c r="H16" s="39">
        <v>4.3934482215421964E-3</v>
      </c>
      <c r="I16" s="40"/>
    </row>
    <row r="17" spans="1:9" x14ac:dyDescent="0.2">
      <c r="A17" s="52">
        <f t="shared" si="0"/>
        <v>7</v>
      </c>
      <c r="B17" s="52" t="s">
        <v>64</v>
      </c>
      <c r="C17" s="42">
        <v>4.6812486927092292E-3</v>
      </c>
      <c r="D17" s="35">
        <v>45629</v>
      </c>
      <c r="E17" s="36">
        <v>2100</v>
      </c>
      <c r="F17" s="37">
        <v>8.3333333333333332E-3</v>
      </c>
      <c r="G17" s="38">
        <v>4.357790035938966E-2</v>
      </c>
      <c r="H17" s="39">
        <v>4.3934482215421964E-3</v>
      </c>
      <c r="I17" s="40"/>
    </row>
    <row r="18" spans="1:9" x14ac:dyDescent="0.2">
      <c r="A18" s="52"/>
      <c r="B18" s="52"/>
      <c r="C18" s="42"/>
      <c r="D18" s="35"/>
      <c r="E18" s="36"/>
      <c r="F18" s="37"/>
      <c r="G18" s="38"/>
      <c r="H18" s="39"/>
      <c r="I18" s="40"/>
    </row>
    <row r="19" spans="1:9" x14ac:dyDescent="0.2">
      <c r="A19" s="52">
        <f>A17+1</f>
        <v>8</v>
      </c>
      <c r="B19" s="51" t="s">
        <v>61</v>
      </c>
      <c r="C19" s="42">
        <v>5.0004108954667288E-3</v>
      </c>
      <c r="D19" s="35">
        <v>45710</v>
      </c>
      <c r="E19" s="36">
        <v>5000</v>
      </c>
      <c r="F19" s="37">
        <v>2.2326388888888889E-2</v>
      </c>
      <c r="G19" s="43">
        <v>4.6548991959780628E-2</v>
      </c>
      <c r="H19" s="44">
        <v>4.6740499966495212E-3</v>
      </c>
    </row>
    <row r="20" spans="1:9" x14ac:dyDescent="0.2">
      <c r="A20" s="52">
        <f t="shared" si="0"/>
        <v>9</v>
      </c>
      <c r="B20" s="51" t="s">
        <v>62</v>
      </c>
      <c r="C20" s="42">
        <v>5.0004108954667288E-3</v>
      </c>
      <c r="D20" s="35">
        <v>45710</v>
      </c>
      <c r="E20" s="36">
        <v>5000</v>
      </c>
      <c r="F20" s="37">
        <v>2.2326388888888889E-2</v>
      </c>
      <c r="G20" s="38">
        <v>4.6548991959780628E-2</v>
      </c>
      <c r="H20" s="39">
        <v>4.6740499966495212E-3</v>
      </c>
      <c r="I20" s="40"/>
    </row>
    <row r="21" spans="1:9" x14ac:dyDescent="0.2">
      <c r="A21" s="52">
        <f t="shared" si="0"/>
        <v>10</v>
      </c>
      <c r="B21" s="52" t="s">
        <v>103</v>
      </c>
      <c r="C21" s="42">
        <v>5.1352068345876566E-3</v>
      </c>
      <c r="D21" s="35">
        <v>45732</v>
      </c>
      <c r="E21" s="36">
        <v>5000</v>
      </c>
      <c r="F21" s="37">
        <v>2.2928240740740742E-2</v>
      </c>
      <c r="G21" s="38">
        <v>4.7803811857089387E-2</v>
      </c>
      <c r="H21" s="39">
        <v>4.7925602070309501E-3</v>
      </c>
      <c r="I21" s="40"/>
    </row>
    <row r="22" spans="1:9" x14ac:dyDescent="0.2">
      <c r="A22" s="52"/>
      <c r="B22" s="52"/>
      <c r="C22" s="42"/>
      <c r="D22" s="35"/>
      <c r="E22" s="36"/>
      <c r="F22" s="37"/>
      <c r="G22" s="38"/>
      <c r="H22" s="39"/>
      <c r="I22" s="40"/>
    </row>
    <row r="23" spans="1:9" x14ac:dyDescent="0.2">
      <c r="A23" s="52">
        <f>A21+1</f>
        <v>11</v>
      </c>
      <c r="B23" s="52" t="s">
        <v>55</v>
      </c>
      <c r="C23" s="42">
        <v>5.3544162998652211E-3</v>
      </c>
      <c r="D23" s="35">
        <v>45629</v>
      </c>
      <c r="E23" s="36">
        <v>1850</v>
      </c>
      <c r="F23" s="37">
        <v>8.3333333333333332E-3</v>
      </c>
      <c r="G23" s="43">
        <v>4.9844440087454193E-2</v>
      </c>
      <c r="H23" s="44">
        <v>4.9852852996195235E-3</v>
      </c>
    </row>
    <row r="24" spans="1:9" x14ac:dyDescent="0.2">
      <c r="A24" s="52">
        <f t="shared" si="0"/>
        <v>12</v>
      </c>
      <c r="B24" s="54" t="s">
        <v>66</v>
      </c>
      <c r="C24" s="42">
        <v>5.3544162998652211E-3</v>
      </c>
      <c r="D24" s="35">
        <v>45629</v>
      </c>
      <c r="E24" s="36">
        <v>1850</v>
      </c>
      <c r="F24" s="37">
        <v>8.3333333333333332E-3</v>
      </c>
      <c r="G24" s="38">
        <v>4.9844440087454193E-2</v>
      </c>
      <c r="H24" s="39">
        <v>4.9852852996195235E-3</v>
      </c>
      <c r="I24" s="40"/>
    </row>
    <row r="25" spans="1:9" x14ac:dyDescent="0.2">
      <c r="A25" s="52">
        <f t="shared" si="0"/>
        <v>13</v>
      </c>
      <c r="B25" s="51" t="s">
        <v>52</v>
      </c>
      <c r="C25" s="42">
        <v>5.4448084425446309E-3</v>
      </c>
      <c r="D25" s="35">
        <v>45738</v>
      </c>
      <c r="E25" s="36">
        <v>4000</v>
      </c>
      <c r="F25" s="37">
        <v>1.9189814814814816E-2</v>
      </c>
      <c r="G25" s="38">
        <v>5.0685903561311065E-2</v>
      </c>
      <c r="H25" s="39">
        <v>5.0647564759444619E-3</v>
      </c>
      <c r="I25" s="40"/>
    </row>
    <row r="26" spans="1:9" x14ac:dyDescent="0.2">
      <c r="A26" s="52">
        <f t="shared" si="0"/>
        <v>14</v>
      </c>
      <c r="B26" s="51" t="s">
        <v>58</v>
      </c>
      <c r="C26" s="42">
        <v>5.6792872415921828E-3</v>
      </c>
      <c r="D26" s="35">
        <v>45629</v>
      </c>
      <c r="E26" s="36">
        <v>1750</v>
      </c>
      <c r="F26" s="37">
        <v>8.3333333333333332E-3</v>
      </c>
      <c r="G26" s="38">
        <v>5.2868674529492614E-2</v>
      </c>
      <c r="H26" s="39">
        <v>5.2709060972634001E-3</v>
      </c>
      <c r="I26" s="40"/>
    </row>
    <row r="27" spans="1:9" x14ac:dyDescent="0.2">
      <c r="A27" s="52">
        <f t="shared" si="0"/>
        <v>15</v>
      </c>
      <c r="B27" s="54" t="s">
        <v>63</v>
      </c>
      <c r="C27" s="42">
        <v>6.11802058411378E-3</v>
      </c>
      <c r="D27" s="35">
        <v>45738</v>
      </c>
      <c r="E27" s="36">
        <v>4000</v>
      </c>
      <c r="F27" s="37">
        <v>2.1562499999999998E-2</v>
      </c>
      <c r="G27" s="43">
        <v>5.6952857861714418E-2</v>
      </c>
      <c r="H27" s="44">
        <v>5.6566327078917556E-3</v>
      </c>
    </row>
  </sheetData>
  <sortState xmlns:xlrd2="http://schemas.microsoft.com/office/spreadsheetml/2017/richdata2" ref="B10:J27">
    <sortCondition ref="J10:J27"/>
  </sortState>
  <pageMargins left="0.7" right="0.7" top="0.75" bottom="0.75" header="0.3" footer="0.3"/>
  <pageSetup paperSize="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6EE50-2611-4E87-898F-F0AC6E559056}">
  <dimension ref="A1:S26"/>
  <sheetViews>
    <sheetView workbookViewId="0">
      <selection activeCell="D4" sqref="D4"/>
    </sheetView>
  </sheetViews>
  <sheetFormatPr baseColWidth="10" defaultColWidth="8.83203125" defaultRowHeight="15" x14ac:dyDescent="0.2"/>
  <cols>
    <col min="1" max="1" width="13.6640625" bestFit="1" customWidth="1"/>
    <col min="2" max="2" width="8.83203125" customWidth="1"/>
    <col min="3" max="3" width="10.1640625" customWidth="1"/>
  </cols>
  <sheetData>
    <row r="1" spans="1:19" ht="26" x14ac:dyDescent="0.3">
      <c r="A1" s="1" t="s">
        <v>0</v>
      </c>
      <c r="B1" s="1" t="s">
        <v>103</v>
      </c>
      <c r="J1" s="2" t="s">
        <v>1</v>
      </c>
      <c r="K1" s="3"/>
      <c r="L1" s="3"/>
      <c r="M1" s="3"/>
      <c r="N1" s="3"/>
      <c r="O1" s="3"/>
      <c r="P1" s="3"/>
      <c r="Q1" s="3"/>
      <c r="R1" s="3"/>
    </row>
    <row r="2" spans="1:19" ht="16" x14ac:dyDescent="0.2">
      <c r="C2" s="4" t="s">
        <v>2</v>
      </c>
      <c r="D2" s="4" t="s">
        <v>3</v>
      </c>
      <c r="E2" s="4"/>
      <c r="G2" s="46" t="s">
        <v>4</v>
      </c>
      <c r="O2" t="s">
        <v>5</v>
      </c>
    </row>
    <row r="3" spans="1:19" ht="16" x14ac:dyDescent="0.2">
      <c r="A3" s="6">
        <v>45732</v>
      </c>
      <c r="C3" s="4">
        <v>5000</v>
      </c>
      <c r="D3" s="7">
        <v>2.2928240740740742E-2</v>
      </c>
      <c r="E3" s="7"/>
      <c r="G3" s="5">
        <v>1.06</v>
      </c>
      <c r="H3" t="s">
        <v>6</v>
      </c>
      <c r="J3" t="s">
        <v>7</v>
      </c>
    </row>
    <row r="4" spans="1:19" x14ac:dyDescent="0.2">
      <c r="D4" s="8"/>
      <c r="E4" s="8"/>
    </row>
    <row r="5" spans="1:19" x14ac:dyDescent="0.2">
      <c r="C5" s="9" t="s">
        <v>8</v>
      </c>
      <c r="D5" s="10">
        <v>100</v>
      </c>
      <c r="E5" s="10">
        <v>140</v>
      </c>
      <c r="F5" s="10">
        <v>200</v>
      </c>
      <c r="G5" s="10">
        <v>400</v>
      </c>
      <c r="H5" s="10">
        <v>500</v>
      </c>
      <c r="I5" s="10">
        <v>600</v>
      </c>
      <c r="J5" s="10">
        <v>800</v>
      </c>
      <c r="K5" s="10">
        <v>1000</v>
      </c>
      <c r="L5" s="10">
        <v>1200</v>
      </c>
      <c r="M5" s="10">
        <v>1500</v>
      </c>
      <c r="N5" s="10">
        <v>5000</v>
      </c>
      <c r="O5" s="10">
        <v>10000</v>
      </c>
      <c r="P5" s="10">
        <v>15000</v>
      </c>
      <c r="Q5" s="10">
        <v>21100</v>
      </c>
      <c r="R5" s="10">
        <v>42200</v>
      </c>
      <c r="S5" s="10">
        <v>900</v>
      </c>
    </row>
    <row r="6" spans="1:19" ht="16" x14ac:dyDescent="0.2">
      <c r="A6" s="11" t="s">
        <v>9</v>
      </c>
      <c r="C6" s="9" t="s">
        <v>10</v>
      </c>
      <c r="D6" s="12">
        <f t="shared" ref="D6:S6" si="0">$D$3*(D5/$C$3)^$G$3</f>
        <v>3.6262899675702207E-4</v>
      </c>
      <c r="E6" s="12">
        <f t="shared" si="0"/>
        <v>5.1803397812043392E-4</v>
      </c>
      <c r="F6" s="12">
        <f t="shared" si="0"/>
        <v>7.560566260147232E-4</v>
      </c>
      <c r="G6" s="12">
        <f t="shared" si="0"/>
        <v>1.5763262917548185E-3</v>
      </c>
      <c r="H6" s="12">
        <f t="shared" si="0"/>
        <v>1.9969662866932822E-3</v>
      </c>
      <c r="I6" s="12">
        <f t="shared" si="0"/>
        <v>2.4227179324119975E-3</v>
      </c>
      <c r="J6" s="12">
        <f t="shared" si="0"/>
        <v>3.286532374136101E-3</v>
      </c>
      <c r="K6" s="12">
        <f t="shared" si="0"/>
        <v>4.1635379588635625E-3</v>
      </c>
      <c r="L6" s="12">
        <f t="shared" si="0"/>
        <v>5.0512009854306039E-3</v>
      </c>
      <c r="M6" s="12">
        <f t="shared" si="0"/>
        <v>6.3991053933304173E-3</v>
      </c>
      <c r="N6" s="12">
        <f t="shared" si="0"/>
        <v>2.2928240740740742E-2</v>
      </c>
      <c r="O6" s="12">
        <f t="shared" si="0"/>
        <v>4.7803811857089387E-2</v>
      </c>
      <c r="P6" s="12">
        <f t="shared" si="0"/>
        <v>7.3471560316925547E-2</v>
      </c>
      <c r="Q6" s="12">
        <f t="shared" si="0"/>
        <v>0.10548772617970985</v>
      </c>
      <c r="R6" s="12">
        <f t="shared" si="0"/>
        <v>0.21993468546266223</v>
      </c>
      <c r="S6" s="12">
        <f t="shared" si="0"/>
        <v>3.7235705645031615E-3</v>
      </c>
    </row>
    <row r="8" spans="1:19" ht="19" x14ac:dyDescent="0.25">
      <c r="A8" s="13" t="s">
        <v>11</v>
      </c>
      <c r="B8" s="14" t="s">
        <v>12</v>
      </c>
      <c r="C8" s="15">
        <v>0.75</v>
      </c>
      <c r="D8" s="16">
        <f>$D$6/C8</f>
        <v>4.8350532900936274E-4</v>
      </c>
      <c r="E8" s="16">
        <f>$E$6/C8</f>
        <v>6.9071197082724519E-4</v>
      </c>
      <c r="F8" s="16">
        <f>$F$6/C8</f>
        <v>1.0080755013529643E-3</v>
      </c>
      <c r="G8" s="16">
        <f>$G$6/C8</f>
        <v>2.1017683890064247E-3</v>
      </c>
      <c r="H8" s="16">
        <f>$H$6/C8</f>
        <v>2.662621715591043E-3</v>
      </c>
      <c r="I8" s="16">
        <f>$I$6/C8</f>
        <v>3.2302905765493298E-3</v>
      </c>
      <c r="J8" s="16">
        <f>$J$6/C8</f>
        <v>4.382043165514801E-3</v>
      </c>
      <c r="K8" s="16">
        <f>$K$6/C8</f>
        <v>5.5513839451514163E-3</v>
      </c>
      <c r="L8" s="16">
        <f>$L$6/C8</f>
        <v>6.7349346472408049E-3</v>
      </c>
      <c r="M8" s="16">
        <f>$M$6/C8</f>
        <v>8.5321405244405558E-3</v>
      </c>
      <c r="N8" s="16">
        <f>$N$6/C8</f>
        <v>3.0570987654320991E-2</v>
      </c>
      <c r="O8" s="16">
        <f>$O$6/C8</f>
        <v>6.3738415809452512E-2</v>
      </c>
      <c r="P8" s="16">
        <f>$P$6/C8</f>
        <v>9.7962080422567391E-2</v>
      </c>
      <c r="Q8" s="16">
        <f>$Q$6/C8</f>
        <v>0.14065030157294647</v>
      </c>
      <c r="R8" s="16">
        <f>$R$6/C8</f>
        <v>0.29324624728354964</v>
      </c>
      <c r="S8" s="16">
        <f>$S$6/C8</f>
        <v>4.9647607526708817E-3</v>
      </c>
    </row>
    <row r="9" spans="1:19" x14ac:dyDescent="0.2">
      <c r="B9" s="14" t="s">
        <v>13</v>
      </c>
      <c r="C9" s="15">
        <v>0.8</v>
      </c>
      <c r="D9" s="16">
        <f t="shared" ref="D9:D12" si="1">$D$6/C9</f>
        <v>4.5328624594627757E-4</v>
      </c>
      <c r="E9" s="16">
        <f t="shared" ref="E9:E12" si="2">$E$6/C9</f>
        <v>6.4754247265054238E-4</v>
      </c>
      <c r="F9" s="16">
        <f t="shared" ref="F9:F12" si="3">$F$6/C9</f>
        <v>9.4507078251840392E-4</v>
      </c>
      <c r="G9" s="16">
        <f t="shared" ref="G9:G12" si="4">$G$6/C9</f>
        <v>1.9704078646935229E-3</v>
      </c>
      <c r="H9" s="16">
        <f t="shared" ref="H9:H12" si="5">$H$6/C9</f>
        <v>2.4962078583666025E-3</v>
      </c>
      <c r="I9" s="16">
        <f t="shared" ref="I9:I12" si="6">$I$6/C9</f>
        <v>3.0283974155149965E-3</v>
      </c>
      <c r="J9" s="16">
        <f t="shared" ref="J9:J12" si="7">$J$6/C9</f>
        <v>4.1081654676701261E-3</v>
      </c>
      <c r="K9" s="16">
        <f t="shared" ref="K9:K12" si="8">$K$6/C9</f>
        <v>5.2044224485794524E-3</v>
      </c>
      <c r="L9" s="16">
        <f t="shared" ref="L9:L12" si="9">$L$6/C9</f>
        <v>6.3140012317882549E-3</v>
      </c>
      <c r="M9" s="16">
        <f t="shared" ref="M9:M12" si="10">$M$6/C9</f>
        <v>7.9988817416630203E-3</v>
      </c>
      <c r="N9" s="16">
        <f t="shared" ref="N9:N12" si="11">$N$6/C9</f>
        <v>2.8660300925925926E-2</v>
      </c>
      <c r="O9" s="16">
        <f t="shared" ref="O9:O12" si="12">$O$6/C9</f>
        <v>5.9754764821361731E-2</v>
      </c>
      <c r="P9" s="16">
        <f t="shared" ref="P9:P12" si="13">$P$6/C9</f>
        <v>9.183945039615693E-2</v>
      </c>
      <c r="Q9" s="16">
        <f t="shared" ref="Q9:Q12" si="14">$Q$6/C9</f>
        <v>0.13185965772463731</v>
      </c>
      <c r="R9" s="16">
        <f t="shared" ref="R9:R12" si="15">$R$6/C9</f>
        <v>0.27491835682832777</v>
      </c>
      <c r="S9" s="16">
        <f t="shared" ref="S9:S12" si="16">$S$6/C9</f>
        <v>4.6544632056289515E-3</v>
      </c>
    </row>
    <row r="10" spans="1:19" x14ac:dyDescent="0.2">
      <c r="B10" s="14" t="s">
        <v>14</v>
      </c>
      <c r="C10" s="15">
        <v>0.85</v>
      </c>
      <c r="D10" s="16">
        <f t="shared" si="1"/>
        <v>4.2662234912590834E-4</v>
      </c>
      <c r="E10" s="16">
        <f t="shared" si="2"/>
        <v>6.0945173896521639E-4</v>
      </c>
      <c r="F10" s="16">
        <f t="shared" si="3"/>
        <v>8.8947838354673319E-4</v>
      </c>
      <c r="G10" s="16">
        <f t="shared" si="4"/>
        <v>1.8545015197115513E-3</v>
      </c>
      <c r="H10" s="16">
        <f t="shared" si="5"/>
        <v>2.3493721019920968E-3</v>
      </c>
      <c r="I10" s="16">
        <f t="shared" si="6"/>
        <v>2.8502563910729382E-3</v>
      </c>
      <c r="J10" s="16">
        <f t="shared" si="7"/>
        <v>3.8665086754542367E-3</v>
      </c>
      <c r="K10" s="16">
        <f t="shared" si="8"/>
        <v>4.8982799516041915E-3</v>
      </c>
      <c r="L10" s="16">
        <f t="shared" si="9"/>
        <v>5.9425893946242403E-3</v>
      </c>
      <c r="M10" s="16">
        <f t="shared" si="10"/>
        <v>7.528359286271079E-3</v>
      </c>
      <c r="N10" s="16">
        <f t="shared" si="11"/>
        <v>2.6974400871459699E-2</v>
      </c>
      <c r="O10" s="16">
        <f t="shared" si="12"/>
        <v>5.6239778655399281E-2</v>
      </c>
      <c r="P10" s="16">
        <f t="shared" si="13"/>
        <v>8.6437129784618288E-2</v>
      </c>
      <c r="Q10" s="16">
        <f t="shared" si="14"/>
        <v>0.12410320727024689</v>
      </c>
      <c r="R10" s="16">
        <f t="shared" si="15"/>
        <v>0.25874668877960261</v>
      </c>
      <c r="S10" s="16">
        <f t="shared" si="16"/>
        <v>4.3806712523566608E-3</v>
      </c>
    </row>
    <row r="11" spans="1:19" x14ac:dyDescent="0.2">
      <c r="B11" s="14" t="s">
        <v>15</v>
      </c>
      <c r="C11" s="15">
        <v>0.9</v>
      </c>
      <c r="D11" s="16">
        <f t="shared" si="1"/>
        <v>4.0292110750780229E-4</v>
      </c>
      <c r="E11" s="16">
        <f t="shared" si="2"/>
        <v>5.7559330902270435E-4</v>
      </c>
      <c r="F11" s="16">
        <f t="shared" si="3"/>
        <v>8.4006291779413684E-4</v>
      </c>
      <c r="G11" s="16">
        <f t="shared" si="4"/>
        <v>1.7514736575053539E-3</v>
      </c>
      <c r="H11" s="16">
        <f t="shared" si="5"/>
        <v>2.2188514296592023E-3</v>
      </c>
      <c r="I11" s="16">
        <f t="shared" si="6"/>
        <v>2.6919088137911081E-3</v>
      </c>
      <c r="J11" s="16">
        <f t="shared" si="7"/>
        <v>3.651702637929001E-3</v>
      </c>
      <c r="K11" s="16">
        <f t="shared" si="8"/>
        <v>4.6261532876261807E-3</v>
      </c>
      <c r="L11" s="16">
        <f t="shared" si="9"/>
        <v>5.6124455393673379E-3</v>
      </c>
      <c r="M11" s="16">
        <f t="shared" si="10"/>
        <v>7.1101171037004631E-3</v>
      </c>
      <c r="N11" s="16">
        <f t="shared" si="11"/>
        <v>2.5475823045267489E-2</v>
      </c>
      <c r="O11" s="16">
        <f t="shared" si="12"/>
        <v>5.3115346507877095E-2</v>
      </c>
      <c r="P11" s="16">
        <f t="shared" si="13"/>
        <v>8.1635067018806157E-2</v>
      </c>
      <c r="Q11" s="16">
        <f t="shared" si="14"/>
        <v>0.11720858464412205</v>
      </c>
      <c r="R11" s="16">
        <f t="shared" si="15"/>
        <v>0.24437187273629135</v>
      </c>
      <c r="S11" s="16">
        <f t="shared" si="16"/>
        <v>4.1373006272257349E-3</v>
      </c>
    </row>
    <row r="12" spans="1:19" x14ac:dyDescent="0.2">
      <c r="B12" s="14" t="s">
        <v>16</v>
      </c>
      <c r="C12" s="15">
        <v>0.95</v>
      </c>
      <c r="D12" s="16">
        <f t="shared" si="1"/>
        <v>3.8171473342844429E-4</v>
      </c>
      <c r="E12" s="16">
        <f t="shared" si="2"/>
        <v>5.4529892433729892E-4</v>
      </c>
      <c r="F12" s="16">
        <f t="shared" si="3"/>
        <v>7.9584908001549819E-4</v>
      </c>
      <c r="G12" s="16">
        <f t="shared" si="4"/>
        <v>1.6592908334261249E-3</v>
      </c>
      <c r="H12" s="16">
        <f t="shared" si="5"/>
        <v>2.102069775466613E-3</v>
      </c>
      <c r="I12" s="16">
        <f t="shared" si="6"/>
        <v>2.5502294025389447E-3</v>
      </c>
      <c r="J12" s="16">
        <f t="shared" si="7"/>
        <v>3.4595077622485274E-3</v>
      </c>
      <c r="K12" s="16">
        <f t="shared" si="8"/>
        <v>4.3826715356458552E-3</v>
      </c>
      <c r="L12" s="16">
        <f t="shared" si="9"/>
        <v>5.3170536688743201E-3</v>
      </c>
      <c r="M12" s="16">
        <f t="shared" si="10"/>
        <v>6.7359004140320183E-3</v>
      </c>
      <c r="N12" s="16">
        <f t="shared" si="11"/>
        <v>2.4134990253411308E-2</v>
      </c>
      <c r="O12" s="16">
        <f t="shared" si="12"/>
        <v>5.0319801954830934E-2</v>
      </c>
      <c r="P12" s="16">
        <f t="shared" si="13"/>
        <v>7.7338484544132155E-2</v>
      </c>
      <c r="Q12" s="16">
        <f t="shared" si="14"/>
        <v>0.11103971176811564</v>
      </c>
      <c r="R12" s="16">
        <f t="shared" si="15"/>
        <v>0.23151019522385499</v>
      </c>
      <c r="S12" s="16">
        <f t="shared" si="16"/>
        <v>3.9195479626349073E-3</v>
      </c>
    </row>
    <row r="15" spans="1:19" ht="19" x14ac:dyDescent="0.25">
      <c r="A15" s="13" t="s">
        <v>17</v>
      </c>
      <c r="B15" s="11" t="s">
        <v>18</v>
      </c>
      <c r="C15" s="11"/>
      <c r="D15" s="11"/>
      <c r="E15" s="11"/>
      <c r="F15" s="11" t="s">
        <v>19</v>
      </c>
      <c r="G15" s="11"/>
      <c r="H15" s="11"/>
      <c r="I15" s="11"/>
    </row>
    <row r="16" spans="1:19" x14ac:dyDescent="0.2">
      <c r="B16" s="17"/>
      <c r="C16" s="17" t="s">
        <v>20</v>
      </c>
      <c r="D16" s="17"/>
      <c r="E16" s="17"/>
      <c r="F16" s="17" t="s">
        <v>21</v>
      </c>
      <c r="G16" s="17" t="s">
        <v>22</v>
      </c>
      <c r="H16" s="17"/>
      <c r="I16" s="17"/>
    </row>
    <row r="17" spans="2:18" ht="16" x14ac:dyDescent="0.2">
      <c r="B17" s="16"/>
      <c r="C17" s="16">
        <f>O6</f>
        <v>4.7803811857089387E-2</v>
      </c>
      <c r="D17" s="16"/>
      <c r="E17" s="16"/>
      <c r="F17" s="16">
        <f>C17/10*0.944444+0.000277777777777778</f>
        <v>4.792580106333471E-3</v>
      </c>
      <c r="G17" s="18">
        <f>3600/(F17*24*60*60)</f>
        <v>8.6939948299671617</v>
      </c>
      <c r="H17" s="18"/>
      <c r="I17" s="19"/>
      <c r="J17" s="20"/>
      <c r="K17" s="21"/>
      <c r="L17" s="21"/>
      <c r="M17" s="21"/>
      <c r="N17" s="21"/>
      <c r="O17" s="21"/>
      <c r="P17" s="22"/>
      <c r="Q17" s="22"/>
      <c r="R17" s="21"/>
    </row>
    <row r="18" spans="2:18" x14ac:dyDescent="0.2">
      <c r="B18" s="21"/>
      <c r="C18" s="21"/>
      <c r="D18" s="21"/>
      <c r="E18" s="21"/>
      <c r="F18" s="21"/>
      <c r="G18" s="21"/>
      <c r="H18" s="21"/>
      <c r="I18" s="21"/>
      <c r="J18" s="21"/>
      <c r="K18" s="21"/>
      <c r="L18" s="21"/>
      <c r="M18" s="21"/>
      <c r="N18" s="21"/>
      <c r="O18" s="21"/>
      <c r="P18" s="21"/>
      <c r="Q18" s="21"/>
      <c r="R18" s="21"/>
    </row>
    <row r="19" spans="2:18" ht="16" x14ac:dyDescent="0.2">
      <c r="B19" s="21" t="s">
        <v>23</v>
      </c>
      <c r="C19" s="23" t="s">
        <v>24</v>
      </c>
      <c r="D19" s="24" t="s">
        <v>25</v>
      </c>
      <c r="E19" s="24"/>
      <c r="F19" s="21">
        <f>F17/0.8</f>
        <v>5.9907251329168387E-3</v>
      </c>
      <c r="G19" s="21"/>
      <c r="H19" s="21"/>
      <c r="I19" s="21"/>
      <c r="J19" s="21"/>
      <c r="K19" s="21"/>
      <c r="L19" s="21"/>
      <c r="M19" s="21"/>
      <c r="O19" s="21"/>
      <c r="P19" s="21"/>
      <c r="Q19" s="21"/>
      <c r="R19" s="21"/>
    </row>
    <row r="20" spans="2:18" ht="16" x14ac:dyDescent="0.2">
      <c r="B20" s="21"/>
      <c r="C20" s="23"/>
      <c r="D20" s="25" t="s">
        <v>26</v>
      </c>
      <c r="E20" s="25"/>
      <c r="F20" s="12" t="s">
        <v>27</v>
      </c>
      <c r="G20" s="12" t="s">
        <v>28</v>
      </c>
      <c r="H20" s="12"/>
      <c r="I20" s="12"/>
      <c r="K20" s="21"/>
      <c r="L20" s="21"/>
      <c r="M20" s="21"/>
      <c r="N20" s="21"/>
      <c r="O20" s="21"/>
      <c r="P20" s="21"/>
      <c r="Q20" s="21"/>
      <c r="R20" s="21"/>
    </row>
    <row r="21" spans="2:18" x14ac:dyDescent="0.2">
      <c r="B21" s="26" t="s">
        <v>29</v>
      </c>
      <c r="C21" s="27" t="s">
        <v>30</v>
      </c>
      <c r="D21" s="21"/>
      <c r="E21" s="21"/>
      <c r="F21" s="28">
        <f>G22</f>
        <v>5.6383295368629075E-3</v>
      </c>
      <c r="G21" s="28">
        <f>F17/0.8</f>
        <v>5.9907251329168387E-3</v>
      </c>
      <c r="H21" s="28"/>
      <c r="I21" s="28"/>
      <c r="K21" s="21"/>
      <c r="L21" s="21"/>
      <c r="M21" s="21"/>
      <c r="N21" s="21"/>
      <c r="O21" s="21"/>
      <c r="P21" s="21"/>
      <c r="Q21" s="21"/>
      <c r="R21" s="21"/>
    </row>
    <row r="22" spans="2:18" x14ac:dyDescent="0.2">
      <c r="B22" s="26" t="s">
        <v>31</v>
      </c>
      <c r="C22" s="23" t="s">
        <v>32</v>
      </c>
      <c r="D22" s="21"/>
      <c r="E22" s="21"/>
      <c r="F22" s="28">
        <f>F17/0.9</f>
        <v>5.3250890070371901E-3</v>
      </c>
      <c r="G22" s="28">
        <f>F17/0.85</f>
        <v>5.6383295368629075E-3</v>
      </c>
      <c r="H22" s="28"/>
      <c r="I22" s="28"/>
      <c r="K22" s="21"/>
      <c r="L22" s="21"/>
      <c r="M22" s="21"/>
      <c r="N22" s="21"/>
      <c r="O22" s="21"/>
      <c r="P22" s="21"/>
      <c r="Q22" s="21"/>
      <c r="R22" s="21"/>
    </row>
    <row r="23" spans="2:18" x14ac:dyDescent="0.2">
      <c r="B23" s="26" t="s">
        <v>33</v>
      </c>
      <c r="C23" s="23" t="s">
        <v>34</v>
      </c>
      <c r="D23" s="21"/>
      <c r="E23" s="21"/>
      <c r="F23" s="28">
        <f>F17/0.95</f>
        <v>5.044821164561549E-3</v>
      </c>
      <c r="G23" s="28">
        <f>F17/0.9</f>
        <v>5.3250890070371901E-3</v>
      </c>
      <c r="H23" s="28"/>
      <c r="I23" s="28"/>
      <c r="K23" s="21"/>
      <c r="L23" s="21"/>
      <c r="M23" s="21"/>
      <c r="N23" s="21"/>
      <c r="O23" s="21"/>
      <c r="P23" s="21"/>
      <c r="Q23" s="21"/>
      <c r="R23" s="21"/>
    </row>
    <row r="24" spans="2:18" x14ac:dyDescent="0.2">
      <c r="B24" s="26" t="s">
        <v>35</v>
      </c>
      <c r="C24" s="23" t="s">
        <v>36</v>
      </c>
      <c r="D24" s="21"/>
      <c r="E24" s="21"/>
      <c r="F24" s="28">
        <f>F17</f>
        <v>4.792580106333471E-3</v>
      </c>
      <c r="G24" s="28">
        <f>F23</f>
        <v>5.044821164561549E-3</v>
      </c>
      <c r="H24" s="28"/>
      <c r="I24" s="28"/>
      <c r="K24" s="21"/>
      <c r="L24" s="21"/>
      <c r="M24" s="21"/>
      <c r="N24" s="21"/>
      <c r="O24" s="21"/>
      <c r="P24" s="21"/>
      <c r="Q24" s="21"/>
      <c r="R24" s="21"/>
    </row>
    <row r="26" spans="2:18" x14ac:dyDescent="0.2">
      <c r="B26" s="21" t="s">
        <v>37</v>
      </c>
      <c r="I26" s="29" t="s">
        <v>38</v>
      </c>
    </row>
  </sheetData>
  <hyperlinks>
    <hyperlink ref="I26" r:id="rId1" xr:uid="{93BC649D-96F1-4D0B-B2ED-255403E24494}"/>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6D8C7-591C-0948-8D57-636DF6C2BB94}">
  <dimension ref="A1:F19"/>
  <sheetViews>
    <sheetView workbookViewId="0">
      <selection activeCell="A18" sqref="A18:XFD18"/>
    </sheetView>
  </sheetViews>
  <sheetFormatPr baseColWidth="10" defaultRowHeight="15" x14ac:dyDescent="0.2"/>
  <cols>
    <col min="1" max="1" width="3.1640625" bestFit="1" customWidth="1"/>
    <col min="2" max="2" width="8.6640625" bestFit="1" customWidth="1"/>
    <col min="3" max="3" width="12.33203125" bestFit="1" customWidth="1"/>
    <col min="4" max="4" width="8.1640625" bestFit="1" customWidth="1"/>
    <col min="5" max="5" width="17" bestFit="1" customWidth="1"/>
    <col min="6" max="6" width="18.33203125" bestFit="1" customWidth="1"/>
  </cols>
  <sheetData>
    <row r="1" spans="1:6" ht="16" x14ac:dyDescent="0.2">
      <c r="B1" s="56" t="s">
        <v>0</v>
      </c>
      <c r="C1" s="53" t="s">
        <v>68</v>
      </c>
      <c r="D1" s="53" t="s">
        <v>105</v>
      </c>
      <c r="E1" s="53" t="s">
        <v>106</v>
      </c>
      <c r="F1" s="53" t="s">
        <v>107</v>
      </c>
    </row>
    <row r="2" spans="1:6" x14ac:dyDescent="0.2">
      <c r="A2">
        <v>1</v>
      </c>
      <c r="B2" s="56" t="s">
        <v>101</v>
      </c>
      <c r="C2" s="52"/>
      <c r="D2" s="52"/>
      <c r="E2" s="52"/>
      <c r="F2" s="52"/>
    </row>
    <row r="3" spans="1:6" x14ac:dyDescent="0.2">
      <c r="A3">
        <v>2</v>
      </c>
      <c r="B3" s="56" t="s">
        <v>104</v>
      </c>
      <c r="C3" s="52"/>
      <c r="D3" s="57">
        <f>groepstijden!G6</f>
        <v>4.6740499966495212E-3</v>
      </c>
      <c r="E3" s="57"/>
      <c r="F3" s="52"/>
    </row>
    <row r="4" spans="1:6" x14ac:dyDescent="0.2">
      <c r="A4">
        <v>3</v>
      </c>
      <c r="B4" s="56" t="s">
        <v>53</v>
      </c>
      <c r="C4" s="52"/>
      <c r="D4" s="57">
        <f>groepstijden!G7</f>
        <v>5.0849668838646132E-3</v>
      </c>
      <c r="E4" s="57"/>
      <c r="F4" s="52"/>
    </row>
    <row r="5" spans="1:6" x14ac:dyDescent="0.2">
      <c r="A5">
        <v>4</v>
      </c>
      <c r="B5" s="56" t="s">
        <v>60</v>
      </c>
      <c r="C5" s="57">
        <f>groepstijden!G18</f>
        <v>4.6170739339661425E-3</v>
      </c>
      <c r="D5" s="57">
        <f>groepstijden!G8</f>
        <v>5.3554837063427337E-3</v>
      </c>
      <c r="E5" s="57"/>
      <c r="F5" s="52"/>
    </row>
    <row r="6" spans="1:6" x14ac:dyDescent="0.2">
      <c r="A6">
        <v>5</v>
      </c>
      <c r="B6" s="56" t="s">
        <v>55</v>
      </c>
      <c r="C6" s="57">
        <f>groepstijden!G19</f>
        <v>4.6740499966495212E-3</v>
      </c>
      <c r="D6" s="57">
        <f>groepstijden!G9</f>
        <v>4.7424212718695765E-3</v>
      </c>
      <c r="E6" s="57"/>
      <c r="F6" s="52"/>
    </row>
    <row r="7" spans="1:6" x14ac:dyDescent="0.2">
      <c r="A7">
        <v>6</v>
      </c>
      <c r="B7" s="56" t="s">
        <v>62</v>
      </c>
      <c r="C7" s="52"/>
      <c r="D7" s="57">
        <f>groepstijden!G10</f>
        <v>4.1954220473869319E-3</v>
      </c>
      <c r="E7" s="57"/>
      <c r="F7" s="52"/>
    </row>
    <row r="8" spans="1:6" x14ac:dyDescent="0.2">
      <c r="A8">
        <v>7</v>
      </c>
      <c r="B8" s="56" t="s">
        <v>100</v>
      </c>
      <c r="C8" s="52"/>
      <c r="D8" s="52"/>
      <c r="E8" s="52"/>
      <c r="F8" s="52"/>
    </row>
    <row r="9" spans="1:6" x14ac:dyDescent="0.2">
      <c r="A9">
        <v>8</v>
      </c>
      <c r="B9" s="56" t="s">
        <v>52</v>
      </c>
      <c r="C9" s="52"/>
      <c r="D9" s="57">
        <f>groepstijden!G11</f>
        <v>5.3851112589380903E-3</v>
      </c>
      <c r="E9" s="57"/>
      <c r="F9" s="52"/>
    </row>
    <row r="10" spans="1:6" x14ac:dyDescent="0.2">
      <c r="A10">
        <v>9</v>
      </c>
      <c r="B10" s="56" t="s">
        <v>63</v>
      </c>
      <c r="C10" s="57">
        <f>groepstijden!G20</f>
        <v>4.4632639907407406E-3</v>
      </c>
      <c r="D10" s="52"/>
      <c r="E10" s="52"/>
      <c r="F10" s="52"/>
    </row>
    <row r="11" spans="1:6" x14ac:dyDescent="0.2">
      <c r="A11">
        <v>10</v>
      </c>
      <c r="B11" s="56" t="s">
        <v>58</v>
      </c>
      <c r="C11" s="57">
        <f>groepstijden!G21</f>
        <v>5.0647564759444619E-3</v>
      </c>
      <c r="D11" s="57">
        <f>groepstijden!G12</f>
        <v>4.6841922250247196E-3</v>
      </c>
      <c r="E11" s="57"/>
      <c r="F11" s="52"/>
    </row>
    <row r="12" spans="1:6" x14ac:dyDescent="0.2">
      <c r="A12">
        <v>11</v>
      </c>
      <c r="B12" s="56" t="s">
        <v>51</v>
      </c>
      <c r="C12" s="57">
        <f>groepstijden!G22</f>
        <v>5.2779962610933397E-3</v>
      </c>
      <c r="D12" s="57">
        <f>groepstijden!G13</f>
        <v>4.4599846851851857E-3</v>
      </c>
      <c r="E12" s="57"/>
      <c r="F12" s="52"/>
    </row>
    <row r="13" spans="1:6" x14ac:dyDescent="0.2">
      <c r="A13">
        <v>12</v>
      </c>
      <c r="B13" s="56" t="s">
        <v>66</v>
      </c>
      <c r="C13" s="57">
        <f>groepstijden!G23</f>
        <v>4.9671839444444437E-3</v>
      </c>
      <c r="D13" s="52"/>
      <c r="E13" s="52"/>
      <c r="F13" s="52"/>
    </row>
    <row r="14" spans="1:6" x14ac:dyDescent="0.2">
      <c r="A14">
        <v>13</v>
      </c>
      <c r="B14" s="56" t="s">
        <v>54</v>
      </c>
      <c r="C14" s="57">
        <f>groepstijden!G24</f>
        <v>5.2709060972634001E-3</v>
      </c>
      <c r="D14" s="57">
        <f>groepstijden!G14</f>
        <v>4.9332977870370368E-3</v>
      </c>
      <c r="E14" s="57"/>
      <c r="F14" s="52"/>
    </row>
    <row r="15" spans="1:6" x14ac:dyDescent="0.2">
      <c r="A15">
        <v>14</v>
      </c>
      <c r="B15" s="56" t="s">
        <v>65</v>
      </c>
      <c r="C15" s="57">
        <f>groepstijden!G25</f>
        <v>5.6566327078917556E-3</v>
      </c>
      <c r="D15" s="52"/>
      <c r="E15" s="52"/>
      <c r="F15" s="52"/>
    </row>
    <row r="16" spans="1:6" x14ac:dyDescent="0.2">
      <c r="A16">
        <v>15</v>
      </c>
      <c r="B16" s="56" t="s">
        <v>64</v>
      </c>
      <c r="C16" s="57">
        <f>groepstijden!G26</f>
        <v>5.2597639210346563E-3</v>
      </c>
      <c r="D16" s="52"/>
      <c r="E16" s="52"/>
      <c r="F16" s="52"/>
    </row>
    <row r="17" spans="1:6" x14ac:dyDescent="0.2">
      <c r="A17">
        <v>16</v>
      </c>
      <c r="B17" s="56" t="s">
        <v>102</v>
      </c>
      <c r="C17" s="52"/>
      <c r="D17" s="57">
        <f>groepstijden!G15</f>
        <v>4.9852852996195235E-3</v>
      </c>
      <c r="E17" s="57"/>
      <c r="F17" s="52"/>
    </row>
    <row r="18" spans="1:6" x14ac:dyDescent="0.2">
      <c r="A18">
        <v>17</v>
      </c>
      <c r="B18" s="52" t="s">
        <v>59</v>
      </c>
      <c r="C18" s="52"/>
      <c r="D18" s="57">
        <f>groepstijden!G16</f>
        <v>5.0791924816017122E-3</v>
      </c>
      <c r="E18" s="57"/>
      <c r="F18" s="57">
        <f>groepstijden!G27</f>
        <v>5.2709060972634001E-3</v>
      </c>
    </row>
    <row r="19" spans="1:6" x14ac:dyDescent="0.2">
      <c r="A19">
        <v>18</v>
      </c>
      <c r="B19" s="56" t="s">
        <v>103</v>
      </c>
      <c r="C19" s="52"/>
      <c r="D19" s="57">
        <f>groepstijden!G17</f>
        <v>5.2688800910639976E-3</v>
      </c>
      <c r="E19" s="57">
        <f>groepstijden!G28</f>
        <v>5.6364222999716043E-3</v>
      </c>
      <c r="F19" s="52"/>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4DE17-C6E6-8D41-BD17-3899287268FF}">
  <dimension ref="A2:X69"/>
  <sheetViews>
    <sheetView workbookViewId="0">
      <selection activeCell="A4" sqref="A4"/>
    </sheetView>
  </sheetViews>
  <sheetFormatPr baseColWidth="10" defaultRowHeight="15" x14ac:dyDescent="0.2"/>
  <cols>
    <col min="7" max="7" width="13.33203125" bestFit="1" customWidth="1"/>
  </cols>
  <sheetData>
    <row r="2" spans="1:24" ht="21" x14ac:dyDescent="0.25">
      <c r="A2" s="45" t="s">
        <v>50</v>
      </c>
      <c r="B2" s="45">
        <v>1.06</v>
      </c>
      <c r="D2" s="30"/>
      <c r="E2" s="11" t="s">
        <v>39</v>
      </c>
    </row>
    <row r="3" spans="1:24" ht="16" x14ac:dyDescent="0.2">
      <c r="L3" s="11" t="s">
        <v>40</v>
      </c>
      <c r="M3" s="31">
        <v>0.8</v>
      </c>
      <c r="N3" s="32"/>
    </row>
    <row r="4" spans="1:24" x14ac:dyDescent="0.2">
      <c r="C4" s="33" t="s">
        <v>41</v>
      </c>
      <c r="D4" s="33" t="s">
        <v>8</v>
      </c>
      <c r="E4" s="33" t="s">
        <v>10</v>
      </c>
      <c r="F4" s="33" t="s">
        <v>42</v>
      </c>
      <c r="G4" s="33" t="s">
        <v>43</v>
      </c>
      <c r="I4" s="33" t="s">
        <v>44</v>
      </c>
      <c r="J4" s="33" t="s">
        <v>45</v>
      </c>
      <c r="K4" s="34" t="s">
        <v>46</v>
      </c>
      <c r="L4" s="33"/>
      <c r="M4" s="33">
        <v>100</v>
      </c>
      <c r="N4" s="33" t="s">
        <v>47</v>
      </c>
      <c r="O4" s="33">
        <v>200</v>
      </c>
      <c r="P4" s="33" t="s">
        <v>47</v>
      </c>
      <c r="Q4" s="33">
        <v>400</v>
      </c>
      <c r="R4" s="33" t="s">
        <v>47</v>
      </c>
      <c r="S4" s="33">
        <v>600</v>
      </c>
      <c r="T4" s="33" t="s">
        <v>47</v>
      </c>
      <c r="U4" s="33">
        <v>800</v>
      </c>
      <c r="V4" s="33" t="s">
        <v>47</v>
      </c>
      <c r="W4" s="33">
        <v>1000</v>
      </c>
      <c r="X4" s="33" t="s">
        <v>47</v>
      </c>
    </row>
    <row r="5" spans="1:24" x14ac:dyDescent="0.2">
      <c r="D5" s="17" t="s">
        <v>48</v>
      </c>
      <c r="M5" s="17" t="s">
        <v>48</v>
      </c>
      <c r="N5" s="17" t="s">
        <v>21</v>
      </c>
      <c r="O5" s="17" t="s">
        <v>48</v>
      </c>
      <c r="P5" s="17" t="s">
        <v>21</v>
      </c>
      <c r="Q5" s="17" t="s">
        <v>48</v>
      </c>
      <c r="R5" s="17" t="s">
        <v>21</v>
      </c>
      <c r="S5" s="17" t="s">
        <v>48</v>
      </c>
      <c r="T5" s="17" t="s">
        <v>21</v>
      </c>
      <c r="U5" s="17" t="s">
        <v>48</v>
      </c>
      <c r="V5" s="17" t="s">
        <v>21</v>
      </c>
      <c r="W5" s="17" t="s">
        <v>48</v>
      </c>
      <c r="X5" s="17" t="s">
        <v>21</v>
      </c>
    </row>
    <row r="6" spans="1:24" x14ac:dyDescent="0.2">
      <c r="A6" s="52">
        <f t="shared" ref="A6:A12" si="0">A5+1</f>
        <v>1</v>
      </c>
      <c r="B6" s="52" t="s">
        <v>61</v>
      </c>
      <c r="C6" s="35">
        <v>45710</v>
      </c>
      <c r="D6" s="36">
        <v>5000</v>
      </c>
      <c r="E6" s="37">
        <v>2.2326388888888889E-2</v>
      </c>
      <c r="F6" s="38">
        <f t="shared" ref="F6:F51" si="1">E6*(10000/D6)^$B$2</f>
        <v>4.6548991959780628E-2</v>
      </c>
      <c r="G6" s="39">
        <f t="shared" ref="G6:G51" si="2">F6/10*0.94444+0.000277777</f>
        <v>4.6740499966495212E-3</v>
      </c>
      <c r="I6" s="39">
        <f t="shared" ref="I6:I51" si="3">G6/0.8</f>
        <v>5.842562495811901E-3</v>
      </c>
      <c r="J6" s="39">
        <f t="shared" ref="J6:J51" si="4">G6/0.85</f>
        <v>5.4988823489994371E-3</v>
      </c>
      <c r="K6" s="39">
        <f t="shared" ref="K6:K51" si="5">G6/0.9</f>
        <v>5.1933888851661341E-3</v>
      </c>
      <c r="L6" s="40"/>
      <c r="M6" s="41">
        <f t="shared" ref="M6:M51" si="6">$F6*($M$4/10000)^$B$2/$M$3</f>
        <v>4.4138776801129189E-4</v>
      </c>
      <c r="N6" s="42">
        <f t="shared" ref="N6:N51" si="7">M6/$M$4*1000</f>
        <v>4.4138776801129183E-3</v>
      </c>
      <c r="O6" s="41">
        <f t="shared" ref="O6:O51" si="8">$F6*($O$4/10000)^$B$2/$M$3</f>
        <v>9.2026327081171165E-4</v>
      </c>
      <c r="P6" s="42">
        <f t="shared" ref="P6:P51" si="9">O6/$O$4*1000</f>
        <v>4.6013163540585579E-3</v>
      </c>
      <c r="Q6" s="41">
        <f t="shared" ref="Q6:Q51" si="10">$F6*($Q$4/10000)^$B$2/$M$3</f>
        <v>1.9186859015617402E-3</v>
      </c>
      <c r="R6" s="42">
        <f t="shared" ref="R6:R51" si="11">Q6/$Q$4*1000</f>
        <v>4.7967147539043509E-3</v>
      </c>
      <c r="S6" s="41">
        <f t="shared" ref="S6:S51" si="12">$F6*($S$4/10000)^$B$2/$M$3</f>
        <v>2.9489038942596816E-3</v>
      </c>
      <c r="T6" s="42">
        <f t="shared" ref="T6:T51" si="13">S6/$S$4*1000</f>
        <v>4.9148398237661359E-3</v>
      </c>
      <c r="U6" s="41">
        <f t="shared" ref="U6:U51" si="14">$F6*($U$4/10000)^$B$2/$M$3</f>
        <v>4.0003287163733825E-3</v>
      </c>
      <c r="V6" s="42">
        <f t="shared" ref="V6:V51" si="15">U6/$U$4*1000</f>
        <v>5.0004108954667288E-3</v>
      </c>
      <c r="W6" s="41">
        <f t="shared" ref="W6:W51" si="16">$F6*($W$4/10000)^$B$2/$M$3</f>
        <v>5.0678096432659071E-3</v>
      </c>
      <c r="X6" s="42">
        <f t="shared" ref="X6:X51" si="17">W6/$W$4*1000</f>
        <v>5.0678096432659071E-3</v>
      </c>
    </row>
    <row r="7" spans="1:24" x14ac:dyDescent="0.2">
      <c r="A7" s="52">
        <f t="shared" si="0"/>
        <v>2</v>
      </c>
      <c r="B7" s="51" t="s">
        <v>53</v>
      </c>
      <c r="C7" s="35">
        <v>45738</v>
      </c>
      <c r="D7" s="36">
        <v>4000</v>
      </c>
      <c r="E7" s="37">
        <v>1.9270833333333334E-2</v>
      </c>
      <c r="F7" s="43">
        <f t="shared" si="1"/>
        <v>5.0899897122788251E-2</v>
      </c>
      <c r="G7" s="44">
        <f t="shared" si="2"/>
        <v>5.0849668838646132E-3</v>
      </c>
      <c r="I7" s="44">
        <f t="shared" si="3"/>
        <v>6.3562086048307665E-3</v>
      </c>
      <c r="J7" s="44">
        <f t="shared" si="4"/>
        <v>5.9823139810171923E-3</v>
      </c>
      <c r="K7" s="44">
        <f t="shared" si="5"/>
        <v>5.6499632042940149E-3</v>
      </c>
      <c r="M7" s="44">
        <f t="shared" si="6"/>
        <v>4.8264400660799536E-4</v>
      </c>
      <c r="N7" s="44">
        <f t="shared" si="7"/>
        <v>4.8264400660799536E-3</v>
      </c>
      <c r="O7" s="44">
        <f t="shared" si="8"/>
        <v>1.0062797031280223E-3</v>
      </c>
      <c r="P7" s="44">
        <f t="shared" si="9"/>
        <v>5.0313985156401116E-3</v>
      </c>
      <c r="Q7" s="44">
        <f t="shared" si="10"/>
        <v>2.0980242726806632E-3</v>
      </c>
      <c r="R7" s="44">
        <f t="shared" si="11"/>
        <v>5.245060681701658E-3</v>
      </c>
      <c r="S7" s="44">
        <f t="shared" si="12"/>
        <v>3.2245360967751192E-3</v>
      </c>
      <c r="T7" s="44">
        <f t="shared" si="13"/>
        <v>5.3742268279585326E-3</v>
      </c>
      <c r="U7" s="44">
        <f t="shared" si="14"/>
        <v>4.3742369393663738E-3</v>
      </c>
      <c r="V7" s="44">
        <f t="shared" si="15"/>
        <v>5.4677961742079671E-3</v>
      </c>
      <c r="W7" s="44">
        <f t="shared" si="16"/>
        <v>5.5414946408073535E-3</v>
      </c>
      <c r="X7" s="44">
        <f t="shared" si="17"/>
        <v>5.5414946408073535E-3</v>
      </c>
    </row>
    <row r="8" spans="1:24" x14ac:dyDescent="0.2">
      <c r="A8" s="52">
        <f t="shared" si="0"/>
        <v>3</v>
      </c>
      <c r="B8" s="52" t="s">
        <v>53</v>
      </c>
      <c r="C8" s="35">
        <v>45710</v>
      </c>
      <c r="D8" s="36">
        <v>5000</v>
      </c>
      <c r="E8" s="37">
        <v>2.5787037037037035E-2</v>
      </c>
      <c r="F8" s="38">
        <f t="shared" si="1"/>
        <v>5.3764206369305984E-2</v>
      </c>
      <c r="G8" s="39">
        <f t="shared" si="2"/>
        <v>5.3554837063427337E-3</v>
      </c>
      <c r="I8" s="39">
        <f t="shared" si="3"/>
        <v>6.6943546329284167E-3</v>
      </c>
      <c r="J8" s="39">
        <f t="shared" si="4"/>
        <v>6.3005690662855688E-3</v>
      </c>
      <c r="K8" s="39">
        <f t="shared" si="5"/>
        <v>5.950537451491926E-3</v>
      </c>
      <c r="L8" s="40"/>
      <c r="M8" s="41">
        <f t="shared" si="6"/>
        <v>5.0980401613745898E-4</v>
      </c>
      <c r="N8" s="42">
        <f t="shared" si="7"/>
        <v>5.0980401613745898E-3</v>
      </c>
      <c r="O8" s="41">
        <f t="shared" si="8"/>
        <v>1.0629064631251912E-3</v>
      </c>
      <c r="P8" s="42">
        <f t="shared" si="9"/>
        <v>5.3145323156259562E-3</v>
      </c>
      <c r="Q8" s="41">
        <f t="shared" si="10"/>
        <v>2.2160871895694958E-3</v>
      </c>
      <c r="R8" s="42">
        <f t="shared" si="11"/>
        <v>5.5402179739237395E-3</v>
      </c>
      <c r="S8" s="41">
        <f t="shared" si="12"/>
        <v>3.4059916414777448E-3</v>
      </c>
      <c r="T8" s="42">
        <f t="shared" si="13"/>
        <v>5.6766527357962407E-3</v>
      </c>
      <c r="U8" s="41">
        <f t="shared" si="14"/>
        <v>4.6203900363296514E-3</v>
      </c>
      <c r="V8" s="42">
        <f t="shared" si="15"/>
        <v>5.7754875454120638E-3</v>
      </c>
      <c r="W8" s="41">
        <f t="shared" si="16"/>
        <v>5.8533332738187876E-3</v>
      </c>
      <c r="X8" s="42">
        <f t="shared" si="17"/>
        <v>5.8533332738187876E-3</v>
      </c>
    </row>
    <row r="9" spans="1:24" x14ac:dyDescent="0.2">
      <c r="A9" s="52">
        <f t="shared" si="0"/>
        <v>4</v>
      </c>
      <c r="B9" s="52" t="s">
        <v>53</v>
      </c>
      <c r="C9" s="35">
        <v>45760</v>
      </c>
      <c r="D9" s="36">
        <v>5000</v>
      </c>
      <c r="E9" s="37">
        <v>2.267361111111111E-2</v>
      </c>
      <c r="F9" s="38">
        <f t="shared" si="1"/>
        <v>4.7272926515920292E-2</v>
      </c>
      <c r="G9" s="39">
        <f t="shared" si="2"/>
        <v>4.7424212718695765E-3</v>
      </c>
      <c r="I9" s="39">
        <f t="shared" si="3"/>
        <v>5.9280265898369704E-3</v>
      </c>
      <c r="J9" s="39">
        <f t="shared" si="4"/>
        <v>5.5793191433759727E-3</v>
      </c>
      <c r="K9" s="39">
        <f t="shared" si="5"/>
        <v>5.2693569687439741E-3</v>
      </c>
      <c r="L9" s="40"/>
      <c r="M9" s="41">
        <f t="shared" si="6"/>
        <v>4.4825227451224513E-4</v>
      </c>
      <c r="N9" s="42">
        <f t="shared" si="7"/>
        <v>4.4825227451224508E-3</v>
      </c>
      <c r="O9" s="41">
        <f t="shared" si="8"/>
        <v>9.3457529679634162E-4</v>
      </c>
      <c r="P9" s="42">
        <f t="shared" si="9"/>
        <v>4.6728764839817083E-3</v>
      </c>
      <c r="Q9" s="41">
        <f t="shared" si="10"/>
        <v>1.9485254956762305E-3</v>
      </c>
      <c r="R9" s="42">
        <f t="shared" si="11"/>
        <v>4.8713137391905763E-3</v>
      </c>
      <c r="S9" s="41">
        <f t="shared" si="12"/>
        <v>2.9947655411377478E-3</v>
      </c>
      <c r="T9" s="42">
        <f t="shared" si="13"/>
        <v>4.9912759018962459E-3</v>
      </c>
      <c r="U9" s="41">
        <f t="shared" si="14"/>
        <v>4.0625422267368877E-3</v>
      </c>
      <c r="V9" s="42">
        <f t="shared" si="15"/>
        <v>5.0781777834211098E-3</v>
      </c>
      <c r="W9" s="41">
        <f t="shared" si="16"/>
        <v>5.1466247232544908E-3</v>
      </c>
      <c r="X9" s="42">
        <f t="shared" si="17"/>
        <v>5.1466247232544908E-3</v>
      </c>
    </row>
    <row r="10" spans="1:24" x14ac:dyDescent="0.2">
      <c r="A10" s="52">
        <f t="shared" si="0"/>
        <v>5</v>
      </c>
      <c r="B10" s="54" t="s">
        <v>60</v>
      </c>
      <c r="C10" s="35">
        <v>45629</v>
      </c>
      <c r="D10" s="36">
        <v>2200</v>
      </c>
      <c r="E10" s="37">
        <v>8.3333333333333332E-3</v>
      </c>
      <c r="F10" s="43">
        <f t="shared" si="1"/>
        <v>4.1481142765945236E-2</v>
      </c>
      <c r="G10" s="44">
        <f t="shared" si="2"/>
        <v>4.1954220473869319E-3</v>
      </c>
      <c r="I10" s="44">
        <f t="shared" si="3"/>
        <v>5.2442775592336649E-3</v>
      </c>
      <c r="J10" s="44">
        <f t="shared" si="4"/>
        <v>4.9357906439846258E-3</v>
      </c>
      <c r="K10" s="44">
        <f t="shared" si="5"/>
        <v>4.6615800526521468E-3</v>
      </c>
      <c r="M10" s="44">
        <f t="shared" si="6"/>
        <v>3.9333330861037618E-4</v>
      </c>
      <c r="N10" s="44">
        <f t="shared" si="7"/>
        <v>3.9333330861037619E-3</v>
      </c>
      <c r="O10" s="44">
        <f t="shared" si="8"/>
        <v>8.2007301364934299E-4</v>
      </c>
      <c r="P10" s="44">
        <f t="shared" si="9"/>
        <v>4.1003650682467146E-3</v>
      </c>
      <c r="Q10" s="44">
        <f t="shared" si="10"/>
        <v>1.7097960762384678E-3</v>
      </c>
      <c r="R10" s="44">
        <f t="shared" si="11"/>
        <v>4.2744901905961696E-3</v>
      </c>
      <c r="S10" s="44">
        <f t="shared" si="12"/>
        <v>2.6278528984371627E-3</v>
      </c>
      <c r="T10" s="44">
        <f t="shared" si="13"/>
        <v>4.3797548307286044E-3</v>
      </c>
      <c r="U10" s="44">
        <f t="shared" si="14"/>
        <v>3.5648077349981948E-3</v>
      </c>
      <c r="V10" s="44">
        <f t="shared" si="15"/>
        <v>4.4560096687477442E-3</v>
      </c>
      <c r="W10" s="44">
        <f t="shared" si="16"/>
        <v>4.5160706273635453E-3</v>
      </c>
      <c r="X10" s="44">
        <f t="shared" si="17"/>
        <v>4.5160706273635453E-3</v>
      </c>
    </row>
    <row r="11" spans="1:24" x14ac:dyDescent="0.2">
      <c r="A11" s="52">
        <f t="shared" si="0"/>
        <v>6</v>
      </c>
      <c r="B11" s="52" t="s">
        <v>60</v>
      </c>
      <c r="C11" s="35">
        <v>45710</v>
      </c>
      <c r="D11" s="36">
        <v>5000</v>
      </c>
      <c r="E11" s="37">
        <v>2.5937499999999999E-2</v>
      </c>
      <c r="F11" s="38">
        <f t="shared" si="1"/>
        <v>5.407791134363317E-2</v>
      </c>
      <c r="G11" s="39">
        <f t="shared" si="2"/>
        <v>5.3851112589380903E-3</v>
      </c>
      <c r="I11" s="39">
        <f t="shared" si="3"/>
        <v>6.7313890736726122E-3</v>
      </c>
      <c r="J11" s="39">
        <f t="shared" si="4"/>
        <v>6.3354250105154006E-3</v>
      </c>
      <c r="K11" s="39">
        <f t="shared" si="5"/>
        <v>5.9834569543756556E-3</v>
      </c>
      <c r="L11" s="40"/>
      <c r="M11" s="41">
        <f t="shared" si="6"/>
        <v>5.1277863562120538E-4</v>
      </c>
      <c r="N11" s="42">
        <f t="shared" si="7"/>
        <v>5.1277863562120543E-3</v>
      </c>
      <c r="O11" s="41">
        <f t="shared" si="8"/>
        <v>1.0691083410518639E-3</v>
      </c>
      <c r="P11" s="42">
        <f t="shared" si="9"/>
        <v>5.3455417052593194E-3</v>
      </c>
      <c r="Q11" s="41">
        <f t="shared" si="10"/>
        <v>2.2290176803524417E-3</v>
      </c>
      <c r="R11" s="42">
        <f t="shared" si="11"/>
        <v>5.5725442008811047E-3</v>
      </c>
      <c r="S11" s="41">
        <f t="shared" si="12"/>
        <v>3.4258650217915739E-3</v>
      </c>
      <c r="T11" s="42">
        <f t="shared" si="13"/>
        <v>5.7097750363192899E-3</v>
      </c>
      <c r="U11" s="41">
        <f t="shared" si="14"/>
        <v>4.6473492241538364E-3</v>
      </c>
      <c r="V11" s="42">
        <f t="shared" si="15"/>
        <v>5.8091865301922955E-3</v>
      </c>
      <c r="W11" s="41">
        <f t="shared" si="16"/>
        <v>5.8874864751471741E-3</v>
      </c>
      <c r="X11" s="42">
        <f t="shared" si="17"/>
        <v>5.8874864751471741E-3</v>
      </c>
    </row>
    <row r="12" spans="1:24" x14ac:dyDescent="0.2">
      <c r="A12" s="52">
        <f t="shared" si="0"/>
        <v>7</v>
      </c>
      <c r="B12" s="52" t="s">
        <v>60</v>
      </c>
      <c r="C12" s="35">
        <v>45760</v>
      </c>
      <c r="D12" s="36">
        <v>10000</v>
      </c>
      <c r="E12" s="37">
        <v>4.4282407407407409E-2</v>
      </c>
      <c r="F12" s="38">
        <f t="shared" si="1"/>
        <v>4.4282407407407409E-2</v>
      </c>
      <c r="G12" s="39">
        <f t="shared" si="2"/>
        <v>4.4599846851851857E-3</v>
      </c>
      <c r="I12" s="39">
        <f t="shared" si="3"/>
        <v>5.5749808564814814E-3</v>
      </c>
      <c r="J12" s="39">
        <f t="shared" si="4"/>
        <v>5.2470408061002184E-3</v>
      </c>
      <c r="K12" s="39">
        <f t="shared" si="5"/>
        <v>4.9555385390946506E-3</v>
      </c>
      <c r="L12" s="40"/>
      <c r="M12" s="41">
        <f t="shared" si="6"/>
        <v>4.1989551534456839E-4</v>
      </c>
      <c r="N12" s="42">
        <f t="shared" si="7"/>
        <v>4.1989551534456831E-3</v>
      </c>
      <c r="O12" s="41">
        <f t="shared" si="8"/>
        <v>8.7545339575490042E-4</v>
      </c>
      <c r="P12" s="42">
        <f t="shared" si="9"/>
        <v>4.3772669787745019E-3</v>
      </c>
      <c r="Q12" s="41">
        <f t="shared" si="10"/>
        <v>1.8252603805731518E-3</v>
      </c>
      <c r="R12" s="42">
        <f t="shared" si="11"/>
        <v>4.5631509514328789E-3</v>
      </c>
      <c r="S12" s="41">
        <f t="shared" si="12"/>
        <v>2.8053145332067654E-3</v>
      </c>
      <c r="T12" s="42">
        <f t="shared" si="13"/>
        <v>4.6755242220112752E-3</v>
      </c>
      <c r="U12" s="41">
        <f t="shared" si="14"/>
        <v>3.805542902734689E-3</v>
      </c>
      <c r="V12" s="42">
        <f t="shared" si="15"/>
        <v>4.7569286284183604E-3</v>
      </c>
      <c r="W12" s="41">
        <f t="shared" si="16"/>
        <v>4.8210455659316604E-3</v>
      </c>
      <c r="X12" s="42">
        <f t="shared" si="17"/>
        <v>4.8210455659316604E-3</v>
      </c>
    </row>
    <row r="13" spans="1:24" x14ac:dyDescent="0.2">
      <c r="A13" s="51">
        <v>1</v>
      </c>
      <c r="B13" s="51" t="s">
        <v>60</v>
      </c>
      <c r="C13" s="35">
        <v>45738</v>
      </c>
      <c r="D13" s="36">
        <v>8000</v>
      </c>
      <c r="E13" s="37">
        <v>3.6828703703703704E-2</v>
      </c>
      <c r="F13" s="43">
        <f t="shared" si="1"/>
        <v>4.6656380765582997E-2</v>
      </c>
      <c r="G13" s="44">
        <f t="shared" si="2"/>
        <v>4.6841922250247196E-3</v>
      </c>
      <c r="I13" s="44">
        <f t="shared" si="3"/>
        <v>5.855240281280899E-3</v>
      </c>
      <c r="J13" s="44">
        <f t="shared" si="4"/>
        <v>5.5108143823820229E-3</v>
      </c>
      <c r="K13" s="44">
        <f t="shared" si="5"/>
        <v>5.2046580278052442E-3</v>
      </c>
      <c r="M13" s="44">
        <f t="shared" si="6"/>
        <v>4.4240605225992746E-4</v>
      </c>
      <c r="N13" s="44">
        <f t="shared" si="7"/>
        <v>4.4240605225992742E-3</v>
      </c>
      <c r="O13" s="44">
        <f t="shared" si="8"/>
        <v>9.2238632373972435E-4</v>
      </c>
      <c r="P13" s="44">
        <f t="shared" si="9"/>
        <v>4.6119316186986215E-3</v>
      </c>
      <c r="Q13" s="44">
        <f t="shared" si="10"/>
        <v>1.9231123215335537E-3</v>
      </c>
      <c r="R13" s="44">
        <f t="shared" si="11"/>
        <v>4.8077808038338842E-3</v>
      </c>
      <c r="S13" s="44">
        <f t="shared" si="12"/>
        <v>2.9557070333674869E-3</v>
      </c>
      <c r="T13" s="44">
        <f t="shared" si="13"/>
        <v>4.926178388945812E-3</v>
      </c>
      <c r="U13" s="44">
        <f t="shared" si="14"/>
        <v>4.0095574989008204E-3</v>
      </c>
      <c r="V13" s="44">
        <f t="shared" si="15"/>
        <v>5.0119468736260255E-3</v>
      </c>
      <c r="W13" s="44">
        <f t="shared" si="16"/>
        <v>5.0795011107437485E-3</v>
      </c>
      <c r="X13" s="44">
        <f t="shared" si="17"/>
        <v>5.0795011107437485E-3</v>
      </c>
    </row>
    <row r="14" spans="1:24" x14ac:dyDescent="0.2">
      <c r="A14" s="52">
        <f t="shared" ref="A14:A51" si="18">A13+1</f>
        <v>2</v>
      </c>
      <c r="B14" s="54" t="s">
        <v>55</v>
      </c>
      <c r="C14" s="35">
        <v>45629</v>
      </c>
      <c r="D14" s="36">
        <v>1850</v>
      </c>
      <c r="E14" s="37">
        <v>8.3333333333333332E-3</v>
      </c>
      <c r="F14" s="38">
        <f t="shared" si="1"/>
        <v>4.9844440087454193E-2</v>
      </c>
      <c r="G14" s="39">
        <f t="shared" si="2"/>
        <v>4.9852852996195235E-3</v>
      </c>
      <c r="I14" s="39">
        <f t="shared" si="3"/>
        <v>6.2316066245244042E-3</v>
      </c>
      <c r="J14" s="39">
        <f t="shared" si="4"/>
        <v>5.8650415289641456E-3</v>
      </c>
      <c r="K14" s="39">
        <f t="shared" si="5"/>
        <v>5.5392058884661368E-3</v>
      </c>
      <c r="L14" s="40"/>
      <c r="M14" s="41">
        <f t="shared" si="6"/>
        <v>4.7263593112785538E-4</v>
      </c>
      <c r="N14" s="42">
        <f t="shared" si="7"/>
        <v>4.7263593112785544E-3</v>
      </c>
      <c r="O14" s="41">
        <f t="shared" si="8"/>
        <v>9.8541355108810319E-4</v>
      </c>
      <c r="P14" s="42">
        <f t="shared" si="9"/>
        <v>4.927067755440516E-3</v>
      </c>
      <c r="Q14" s="41">
        <f t="shared" si="10"/>
        <v>2.0545197745564219E-3</v>
      </c>
      <c r="R14" s="42">
        <f t="shared" si="11"/>
        <v>5.1362994363910548E-3</v>
      </c>
      <c r="S14" s="41">
        <f t="shared" si="12"/>
        <v>3.157672320983592E-3</v>
      </c>
      <c r="T14" s="42">
        <f t="shared" si="13"/>
        <v>5.2627872016393195E-3</v>
      </c>
      <c r="U14" s="41">
        <f t="shared" si="14"/>
        <v>4.2835330398921772E-3</v>
      </c>
      <c r="V14" s="42">
        <f t="shared" si="15"/>
        <v>5.3544162998652211E-3</v>
      </c>
      <c r="W14" s="41">
        <f t="shared" si="16"/>
        <v>5.4265865597399841E-3</v>
      </c>
      <c r="X14" s="42">
        <f t="shared" si="17"/>
        <v>5.4265865597399841E-3</v>
      </c>
    </row>
    <row r="15" spans="1:24" x14ac:dyDescent="0.2">
      <c r="A15" s="52">
        <f t="shared" si="18"/>
        <v>3</v>
      </c>
      <c r="B15" s="51" t="s">
        <v>55</v>
      </c>
      <c r="C15" s="35">
        <v>45738</v>
      </c>
      <c r="D15" s="36">
        <v>4000</v>
      </c>
      <c r="E15" s="37">
        <v>1.9247685185185184E-2</v>
      </c>
      <c r="F15" s="43">
        <f t="shared" si="1"/>
        <v>5.0838756105223336E-2</v>
      </c>
      <c r="G15" s="44">
        <f t="shared" si="2"/>
        <v>5.0791924816017122E-3</v>
      </c>
      <c r="I15" s="44">
        <f t="shared" si="3"/>
        <v>6.3489906020021396E-3</v>
      </c>
      <c r="J15" s="44">
        <f t="shared" si="4"/>
        <v>5.9755205665902502E-3</v>
      </c>
      <c r="K15" s="44">
        <f t="shared" si="5"/>
        <v>5.6435472017796803E-3</v>
      </c>
      <c r="M15" s="44">
        <f t="shared" si="6"/>
        <v>4.8206425404750524E-4</v>
      </c>
      <c r="N15" s="44">
        <f t="shared" si="7"/>
        <v>4.8206425404750527E-3</v>
      </c>
      <c r="O15" s="44">
        <f t="shared" si="8"/>
        <v>1.0050709587398805E-3</v>
      </c>
      <c r="P15" s="44">
        <f t="shared" si="9"/>
        <v>5.0253547936994023E-3</v>
      </c>
      <c r="Q15" s="44">
        <f t="shared" si="10"/>
        <v>2.0955041234041699E-3</v>
      </c>
      <c r="R15" s="44">
        <f t="shared" si="11"/>
        <v>5.238760308510425E-3</v>
      </c>
      <c r="S15" s="44">
        <f t="shared" si="12"/>
        <v>3.2206627801423557E-3</v>
      </c>
      <c r="T15" s="44">
        <f t="shared" si="13"/>
        <v>5.367771300237259E-3</v>
      </c>
      <c r="U15" s="44">
        <f t="shared" si="14"/>
        <v>4.3689826007004681E-3</v>
      </c>
      <c r="V15" s="44">
        <f t="shared" si="15"/>
        <v>5.4612282508755845E-3</v>
      </c>
      <c r="W15" s="44">
        <f t="shared" si="16"/>
        <v>5.5348381907883654E-3</v>
      </c>
      <c r="X15" s="44">
        <f t="shared" si="17"/>
        <v>5.5348381907883654E-3</v>
      </c>
    </row>
    <row r="16" spans="1:24" x14ac:dyDescent="0.2">
      <c r="A16" s="52">
        <f t="shared" si="18"/>
        <v>4</v>
      </c>
      <c r="B16" s="52" t="s">
        <v>55</v>
      </c>
      <c r="C16" s="35">
        <v>45710</v>
      </c>
      <c r="D16" s="36">
        <v>5000</v>
      </c>
      <c r="E16" s="37">
        <v>2.5347222222222222E-2</v>
      </c>
      <c r="F16" s="43">
        <f t="shared" si="1"/>
        <v>5.2847222598195735E-2</v>
      </c>
      <c r="G16" s="44">
        <f t="shared" si="2"/>
        <v>5.2688800910639976E-3</v>
      </c>
      <c r="I16" s="44">
        <f t="shared" si="3"/>
        <v>6.5861001138299968E-3</v>
      </c>
      <c r="J16" s="44">
        <f t="shared" si="4"/>
        <v>6.1986824600752917E-3</v>
      </c>
      <c r="K16" s="44">
        <f t="shared" si="5"/>
        <v>5.8543112122933305E-3</v>
      </c>
      <c r="M16" s="44">
        <f t="shared" si="6"/>
        <v>5.0110897456958486E-4</v>
      </c>
      <c r="N16" s="44">
        <f t="shared" si="7"/>
        <v>5.0110897456958486E-3</v>
      </c>
      <c r="O16" s="44">
        <f t="shared" si="8"/>
        <v>1.0447778968779931E-3</v>
      </c>
      <c r="P16" s="44">
        <f t="shared" si="9"/>
        <v>5.2238894843899654E-3</v>
      </c>
      <c r="Q16" s="44">
        <f t="shared" si="10"/>
        <v>2.1782903703578076E-3</v>
      </c>
      <c r="R16" s="44">
        <f t="shared" si="11"/>
        <v>5.4457259258945193E-3</v>
      </c>
      <c r="S16" s="44">
        <f t="shared" si="12"/>
        <v>3.3479002220988606E-3</v>
      </c>
      <c r="T16" s="44">
        <f t="shared" si="13"/>
        <v>5.5798337034981002E-3</v>
      </c>
      <c r="U16" s="44">
        <f t="shared" si="14"/>
        <v>4.5415862565358778E-3</v>
      </c>
      <c r="V16" s="44">
        <f t="shared" si="15"/>
        <v>5.6769828206698469E-3</v>
      </c>
      <c r="W16" s="44">
        <f t="shared" si="16"/>
        <v>5.7535008391665825E-3</v>
      </c>
      <c r="X16" s="44">
        <f t="shared" si="17"/>
        <v>5.7535008391665825E-3</v>
      </c>
    </row>
    <row r="17" spans="1:24" x14ac:dyDescent="0.2">
      <c r="A17" s="52">
        <f t="shared" si="18"/>
        <v>5</v>
      </c>
      <c r="B17" s="52" t="s">
        <v>55</v>
      </c>
      <c r="C17" s="35">
        <v>45760</v>
      </c>
      <c r="D17" s="36">
        <v>5000</v>
      </c>
      <c r="E17" s="37">
        <v>2.2037037037037036E-2</v>
      </c>
      <c r="F17" s="38">
        <f t="shared" si="1"/>
        <v>4.5945713162997573E-2</v>
      </c>
      <c r="G17" s="39">
        <f t="shared" si="2"/>
        <v>4.6170739339661425E-3</v>
      </c>
      <c r="I17" s="39">
        <f t="shared" si="3"/>
        <v>5.7713424174576774E-3</v>
      </c>
      <c r="J17" s="39">
        <f t="shared" si="4"/>
        <v>5.4318516870189909E-3</v>
      </c>
      <c r="K17" s="39">
        <f t="shared" si="5"/>
        <v>5.1300821488512692E-3</v>
      </c>
      <c r="L17" s="40"/>
      <c r="M17" s="41">
        <f t="shared" si="6"/>
        <v>4.3566734592716423E-4</v>
      </c>
      <c r="N17" s="42">
        <f t="shared" si="7"/>
        <v>4.3566734592716426E-3</v>
      </c>
      <c r="O17" s="41">
        <f t="shared" si="8"/>
        <v>9.0833658249118662E-4</v>
      </c>
      <c r="P17" s="42">
        <f t="shared" si="9"/>
        <v>4.5416829124559329E-3</v>
      </c>
      <c r="Q17" s="41">
        <f t="shared" si="10"/>
        <v>1.8938195731329982E-3</v>
      </c>
      <c r="R17" s="42">
        <f t="shared" si="11"/>
        <v>4.7345489328324952E-3</v>
      </c>
      <c r="S17" s="41">
        <f t="shared" si="12"/>
        <v>2.9106858551946261E-3</v>
      </c>
      <c r="T17" s="42">
        <f t="shared" si="13"/>
        <v>4.8511430919910437E-3</v>
      </c>
      <c r="U17" s="41">
        <f t="shared" si="14"/>
        <v>3.9484841244037949E-3</v>
      </c>
      <c r="V17" s="42">
        <f t="shared" si="15"/>
        <v>4.9356051555047437E-3</v>
      </c>
      <c r="W17" s="41">
        <f t="shared" si="16"/>
        <v>5.0021304099420886E-3</v>
      </c>
      <c r="X17" s="42">
        <f t="shared" si="17"/>
        <v>5.0021304099420886E-3</v>
      </c>
    </row>
    <row r="18" spans="1:24" x14ac:dyDescent="0.2">
      <c r="A18" s="52">
        <f t="shared" si="18"/>
        <v>6</v>
      </c>
      <c r="B18" s="52" t="s">
        <v>62</v>
      </c>
      <c r="C18" s="35">
        <v>45710</v>
      </c>
      <c r="D18" s="36">
        <v>5000</v>
      </c>
      <c r="E18" s="37">
        <v>2.2326388888888889E-2</v>
      </c>
      <c r="F18" s="43">
        <f t="shared" si="1"/>
        <v>4.6548991959780628E-2</v>
      </c>
      <c r="G18" s="44">
        <f t="shared" si="2"/>
        <v>4.6740499966495212E-3</v>
      </c>
      <c r="I18" s="44">
        <f t="shared" si="3"/>
        <v>5.842562495811901E-3</v>
      </c>
      <c r="J18" s="44">
        <f t="shared" si="4"/>
        <v>5.4988823489994371E-3</v>
      </c>
      <c r="K18" s="44">
        <f t="shared" si="5"/>
        <v>5.1933888851661341E-3</v>
      </c>
      <c r="M18" s="44">
        <f t="shared" si="6"/>
        <v>4.4138776801129189E-4</v>
      </c>
      <c r="N18" s="44">
        <f t="shared" si="7"/>
        <v>4.4138776801129183E-3</v>
      </c>
      <c r="O18" s="44">
        <f t="shared" si="8"/>
        <v>9.2026327081171165E-4</v>
      </c>
      <c r="P18" s="44">
        <f t="shared" si="9"/>
        <v>4.6013163540585579E-3</v>
      </c>
      <c r="Q18" s="44">
        <f t="shared" si="10"/>
        <v>1.9186859015617402E-3</v>
      </c>
      <c r="R18" s="44">
        <f t="shared" si="11"/>
        <v>4.7967147539043509E-3</v>
      </c>
      <c r="S18" s="44">
        <f t="shared" si="12"/>
        <v>2.9489038942596816E-3</v>
      </c>
      <c r="T18" s="44">
        <f t="shared" si="13"/>
        <v>4.9148398237661359E-3</v>
      </c>
      <c r="U18" s="44">
        <f t="shared" si="14"/>
        <v>4.0003287163733825E-3</v>
      </c>
      <c r="V18" s="44">
        <f t="shared" si="15"/>
        <v>5.0004108954667288E-3</v>
      </c>
      <c r="W18" s="44">
        <f t="shared" si="16"/>
        <v>5.0678096432659071E-3</v>
      </c>
      <c r="X18" s="44">
        <f t="shared" si="17"/>
        <v>5.0678096432659071E-3</v>
      </c>
    </row>
    <row r="19" spans="1:24" x14ac:dyDescent="0.2">
      <c r="A19" s="52">
        <f t="shared" si="18"/>
        <v>7</v>
      </c>
      <c r="B19" s="52" t="s">
        <v>111</v>
      </c>
      <c r="C19" s="35">
        <v>45760</v>
      </c>
      <c r="D19" s="36">
        <v>10000</v>
      </c>
      <c r="E19" s="37">
        <v>4.431712962962963E-2</v>
      </c>
      <c r="F19" s="38">
        <f t="shared" si="1"/>
        <v>4.431712962962963E-2</v>
      </c>
      <c r="G19" s="39">
        <f t="shared" si="2"/>
        <v>4.4632639907407406E-3</v>
      </c>
      <c r="I19" s="39">
        <f t="shared" si="3"/>
        <v>5.5790799884259251E-3</v>
      </c>
      <c r="J19" s="39">
        <f t="shared" si="4"/>
        <v>5.2508988126361653E-3</v>
      </c>
      <c r="K19" s="39">
        <f t="shared" si="5"/>
        <v>4.9591822119341563E-3</v>
      </c>
      <c r="L19" s="40"/>
      <c r="M19" s="41">
        <f t="shared" si="6"/>
        <v>4.202247590837303E-4</v>
      </c>
      <c r="N19" s="42">
        <f t="shared" si="7"/>
        <v>4.2022475908373037E-3</v>
      </c>
      <c r="O19" s="41">
        <f t="shared" si="8"/>
        <v>8.7613984640499574E-4</v>
      </c>
      <c r="P19" s="42">
        <f t="shared" si="9"/>
        <v>4.3806992320249791E-3</v>
      </c>
      <c r="Q19" s="41">
        <f t="shared" si="10"/>
        <v>1.8266915831716146E-3</v>
      </c>
      <c r="R19" s="42">
        <f t="shared" si="11"/>
        <v>4.5667289579290364E-3</v>
      </c>
      <c r="S19" s="41">
        <f t="shared" si="12"/>
        <v>2.8075142048219299E-3</v>
      </c>
      <c r="T19" s="42">
        <f t="shared" si="13"/>
        <v>4.6791903413698826E-3</v>
      </c>
      <c r="U19" s="41">
        <f t="shared" si="14"/>
        <v>3.8085268621461375E-3</v>
      </c>
      <c r="V19" s="42">
        <f t="shared" si="15"/>
        <v>4.7606585776826717E-3</v>
      </c>
      <c r="W19" s="41">
        <f t="shared" si="16"/>
        <v>4.8248257898464006E-3</v>
      </c>
      <c r="X19" s="42">
        <f t="shared" si="17"/>
        <v>4.8248257898464006E-3</v>
      </c>
    </row>
    <row r="20" spans="1:24" x14ac:dyDescent="0.2">
      <c r="A20" s="52">
        <f t="shared" si="18"/>
        <v>8</v>
      </c>
      <c r="B20" s="51" t="s">
        <v>52</v>
      </c>
      <c r="C20" s="35">
        <v>45738</v>
      </c>
      <c r="D20" s="36">
        <v>4000</v>
      </c>
      <c r="E20" s="37">
        <v>1.9189814814814816E-2</v>
      </c>
      <c r="F20" s="38">
        <f t="shared" si="1"/>
        <v>5.0685903561311065E-2</v>
      </c>
      <c r="G20" s="39">
        <f t="shared" si="2"/>
        <v>5.0647564759444619E-3</v>
      </c>
      <c r="I20" s="39">
        <f t="shared" si="3"/>
        <v>6.3309455949305772E-3</v>
      </c>
      <c r="J20" s="39">
        <f t="shared" si="4"/>
        <v>5.9585370305228966E-3</v>
      </c>
      <c r="K20" s="39">
        <f t="shared" si="5"/>
        <v>5.6275071954938463E-3</v>
      </c>
      <c r="L20" s="40"/>
      <c r="M20" s="41">
        <f t="shared" si="6"/>
        <v>4.8061487264628008E-4</v>
      </c>
      <c r="N20" s="42">
        <f t="shared" si="7"/>
        <v>4.8061487264628002E-3</v>
      </c>
      <c r="O20" s="41">
        <f t="shared" si="8"/>
        <v>1.0020490977695261E-3</v>
      </c>
      <c r="P20" s="42">
        <f t="shared" si="9"/>
        <v>5.0102454888476308E-3</v>
      </c>
      <c r="Q20" s="41">
        <f t="shared" si="10"/>
        <v>2.0892037502129369E-3</v>
      </c>
      <c r="R20" s="42">
        <f t="shared" si="11"/>
        <v>5.223009375532342E-3</v>
      </c>
      <c r="S20" s="41">
        <f t="shared" si="12"/>
        <v>3.2109794885604487E-3</v>
      </c>
      <c r="T20" s="42">
        <f t="shared" si="13"/>
        <v>5.3516324809340819E-3</v>
      </c>
      <c r="U20" s="41">
        <f t="shared" si="14"/>
        <v>4.3558467540357046E-3</v>
      </c>
      <c r="V20" s="42">
        <f t="shared" si="15"/>
        <v>5.4448084425446309E-3</v>
      </c>
      <c r="W20" s="41">
        <f t="shared" si="16"/>
        <v>5.5181970657408961E-3</v>
      </c>
      <c r="X20" s="42">
        <f t="shared" si="17"/>
        <v>5.5181970657408961E-3</v>
      </c>
    </row>
    <row r="21" spans="1:24" x14ac:dyDescent="0.2">
      <c r="A21" s="52">
        <f t="shared" si="18"/>
        <v>9</v>
      </c>
      <c r="B21" s="52" t="s">
        <v>52</v>
      </c>
      <c r="C21" s="35">
        <v>45710</v>
      </c>
      <c r="D21" s="36">
        <v>5000</v>
      </c>
      <c r="E21" s="37">
        <v>2.539351851851852E-2</v>
      </c>
      <c r="F21" s="38">
        <f t="shared" si="1"/>
        <v>5.2943747205681034E-2</v>
      </c>
      <c r="G21" s="39">
        <f t="shared" si="2"/>
        <v>5.2779962610933397E-3</v>
      </c>
      <c r="I21" s="39">
        <f t="shared" si="3"/>
        <v>6.5974953263666742E-3</v>
      </c>
      <c r="J21" s="39">
        <f t="shared" si="4"/>
        <v>6.2094073659921646E-3</v>
      </c>
      <c r="K21" s="39">
        <f t="shared" si="5"/>
        <v>5.8644402901037104E-3</v>
      </c>
      <c r="L21" s="40"/>
      <c r="M21" s="41">
        <f t="shared" si="6"/>
        <v>5.0202424210304541E-4</v>
      </c>
      <c r="N21" s="42">
        <f t="shared" si="7"/>
        <v>5.0202424210304538E-3</v>
      </c>
      <c r="O21" s="41">
        <f t="shared" si="8"/>
        <v>1.0466861670092771E-3</v>
      </c>
      <c r="P21" s="42">
        <f t="shared" si="9"/>
        <v>5.2334308350463852E-3</v>
      </c>
      <c r="Q21" s="41">
        <f t="shared" si="10"/>
        <v>2.1822689829064067E-3</v>
      </c>
      <c r="R21" s="42">
        <f t="shared" si="11"/>
        <v>5.4556724572660167E-3</v>
      </c>
      <c r="S21" s="41">
        <f t="shared" si="12"/>
        <v>3.3540151083492702E-3</v>
      </c>
      <c r="T21" s="42">
        <f t="shared" si="13"/>
        <v>5.5900251805821172E-3</v>
      </c>
      <c r="U21" s="41">
        <f t="shared" si="14"/>
        <v>4.5498813912510129E-3</v>
      </c>
      <c r="V21" s="42">
        <f t="shared" si="15"/>
        <v>5.6873517390637661E-3</v>
      </c>
      <c r="W21" s="41">
        <f t="shared" si="16"/>
        <v>5.764009516498394E-3</v>
      </c>
      <c r="X21" s="42">
        <f t="shared" si="17"/>
        <v>5.764009516498394E-3</v>
      </c>
    </row>
    <row r="22" spans="1:24" x14ac:dyDescent="0.2">
      <c r="A22" s="52">
        <f t="shared" si="18"/>
        <v>10</v>
      </c>
      <c r="B22" s="52" t="s">
        <v>52</v>
      </c>
      <c r="C22" s="35">
        <v>45760</v>
      </c>
      <c r="D22" s="36">
        <v>10000</v>
      </c>
      <c r="E22" s="37">
        <v>4.9652777777777775E-2</v>
      </c>
      <c r="F22" s="38">
        <f t="shared" si="1"/>
        <v>4.9652777777777775E-2</v>
      </c>
      <c r="G22" s="39">
        <f t="shared" si="2"/>
        <v>4.9671839444444437E-3</v>
      </c>
      <c r="I22" s="39">
        <f t="shared" si="3"/>
        <v>6.2089799305555544E-3</v>
      </c>
      <c r="J22" s="39">
        <f t="shared" si="4"/>
        <v>5.8437458169934633E-3</v>
      </c>
      <c r="K22" s="39">
        <f t="shared" si="5"/>
        <v>5.5190932716049374E-3</v>
      </c>
      <c r="L22" s="40"/>
      <c r="M22" s="41">
        <f t="shared" si="6"/>
        <v>4.7081854700162002E-4</v>
      </c>
      <c r="N22" s="42">
        <f t="shared" si="7"/>
        <v>4.7081854700162006E-3</v>
      </c>
      <c r="O22" s="41">
        <f t="shared" si="8"/>
        <v>9.8162442963630999E-4</v>
      </c>
      <c r="P22" s="42">
        <f t="shared" si="9"/>
        <v>4.9081221481815495E-3</v>
      </c>
      <c r="Q22" s="41">
        <f t="shared" si="10"/>
        <v>2.0466197158020959E-3</v>
      </c>
      <c r="R22" s="42">
        <f t="shared" si="11"/>
        <v>5.1165492895052398E-3</v>
      </c>
      <c r="S22" s="41">
        <f t="shared" si="12"/>
        <v>3.1455304096855781E-3</v>
      </c>
      <c r="T22" s="42">
        <f t="shared" si="13"/>
        <v>5.2425506828092964E-3</v>
      </c>
      <c r="U22" s="41">
        <f t="shared" si="14"/>
        <v>4.2670619583721411E-3</v>
      </c>
      <c r="V22" s="42">
        <f t="shared" si="15"/>
        <v>5.3338274479651764E-3</v>
      </c>
      <c r="W22" s="41">
        <f t="shared" si="16"/>
        <v>5.4057201980781035E-3</v>
      </c>
      <c r="X22" s="42">
        <f t="shared" si="17"/>
        <v>5.4057201980781035E-3</v>
      </c>
    </row>
    <row r="23" spans="1:24" x14ac:dyDescent="0.2">
      <c r="A23" s="52">
        <f t="shared" si="18"/>
        <v>11</v>
      </c>
      <c r="B23" s="54" t="s">
        <v>63</v>
      </c>
      <c r="C23" s="35">
        <v>45629</v>
      </c>
      <c r="D23" s="36">
        <v>1750</v>
      </c>
      <c r="E23" s="37">
        <v>8.3333333333333332E-3</v>
      </c>
      <c r="F23" s="38">
        <f t="shared" si="1"/>
        <v>5.2868674529492614E-2</v>
      </c>
      <c r="G23" s="39">
        <f t="shared" si="2"/>
        <v>5.2709060972634001E-3</v>
      </c>
      <c r="I23" s="39">
        <f t="shared" si="3"/>
        <v>6.5886326215792495E-3</v>
      </c>
      <c r="J23" s="39">
        <f t="shared" si="4"/>
        <v>6.2010659967804711E-3</v>
      </c>
      <c r="K23" s="39">
        <f t="shared" si="5"/>
        <v>5.8565623302926665E-3</v>
      </c>
      <c r="L23" s="40"/>
      <c r="M23" s="41">
        <f t="shared" si="6"/>
        <v>5.0131238649487079E-4</v>
      </c>
      <c r="N23" s="42">
        <f t="shared" si="7"/>
        <v>5.0131238649487077E-3</v>
      </c>
      <c r="O23" s="41">
        <f t="shared" si="8"/>
        <v>1.0452019968129078E-3</v>
      </c>
      <c r="P23" s="42">
        <f t="shared" si="9"/>
        <v>5.2260099840645393E-3</v>
      </c>
      <c r="Q23" s="41">
        <f t="shared" si="10"/>
        <v>2.1791745896804549E-3</v>
      </c>
      <c r="R23" s="42">
        <f t="shared" si="11"/>
        <v>5.4479364742011371E-3</v>
      </c>
      <c r="S23" s="41">
        <f t="shared" si="12"/>
        <v>3.3492592135845496E-3</v>
      </c>
      <c r="T23" s="42">
        <f t="shared" si="13"/>
        <v>5.5820986893075821E-3</v>
      </c>
      <c r="U23" s="41">
        <f t="shared" si="14"/>
        <v>4.543429793273746E-3</v>
      </c>
      <c r="V23" s="42">
        <f t="shared" si="15"/>
        <v>5.6792872415921828E-3</v>
      </c>
      <c r="W23" s="41">
        <f t="shared" si="16"/>
        <v>5.7558363205533107E-3</v>
      </c>
      <c r="X23" s="42">
        <f t="shared" si="17"/>
        <v>5.7558363205533107E-3</v>
      </c>
    </row>
    <row r="24" spans="1:24" x14ac:dyDescent="0.2">
      <c r="A24" s="52">
        <f t="shared" si="18"/>
        <v>12</v>
      </c>
      <c r="B24" s="51" t="s">
        <v>63</v>
      </c>
      <c r="C24" s="35">
        <v>45738</v>
      </c>
      <c r="D24" s="36">
        <v>4000</v>
      </c>
      <c r="E24" s="37">
        <v>2.1562499999999998E-2</v>
      </c>
      <c r="F24" s="38">
        <f t="shared" si="1"/>
        <v>5.6952857861714418E-2</v>
      </c>
      <c r="G24" s="39">
        <f t="shared" si="2"/>
        <v>5.6566327078917556E-3</v>
      </c>
      <c r="I24" s="39">
        <f t="shared" si="3"/>
        <v>7.0707908848646941E-3</v>
      </c>
      <c r="J24" s="39">
        <f t="shared" si="4"/>
        <v>6.6548620092844188E-3</v>
      </c>
      <c r="K24" s="39">
        <f t="shared" si="5"/>
        <v>6.2851474532130613E-3</v>
      </c>
      <c r="L24" s="40"/>
      <c r="M24" s="41">
        <f t="shared" si="6"/>
        <v>5.4003951009651372E-4</v>
      </c>
      <c r="N24" s="42">
        <f t="shared" si="7"/>
        <v>5.400395100965137E-3</v>
      </c>
      <c r="O24" s="41">
        <f t="shared" si="8"/>
        <v>1.1259453975540573E-3</v>
      </c>
      <c r="P24" s="42">
        <f t="shared" si="9"/>
        <v>5.6297269877702873E-3</v>
      </c>
      <c r="Q24" s="41">
        <f t="shared" si="10"/>
        <v>2.3475190510534988E-3</v>
      </c>
      <c r="R24" s="42">
        <f t="shared" si="11"/>
        <v>5.8687976276337473E-3</v>
      </c>
      <c r="S24" s="41">
        <f t="shared" si="12"/>
        <v>3.6079944434186462E-3</v>
      </c>
      <c r="T24" s="42">
        <f t="shared" si="13"/>
        <v>6.0133240723644101E-3</v>
      </c>
      <c r="U24" s="41">
        <f t="shared" si="14"/>
        <v>4.894416467291024E-3</v>
      </c>
      <c r="V24" s="42">
        <f t="shared" si="15"/>
        <v>6.11802058411378E-3</v>
      </c>
      <c r="W24" s="41">
        <f t="shared" si="16"/>
        <v>6.2004831926871463E-3</v>
      </c>
      <c r="X24" s="42">
        <f t="shared" si="17"/>
        <v>6.2004831926871463E-3</v>
      </c>
    </row>
    <row r="25" spans="1:24" x14ac:dyDescent="0.2">
      <c r="A25" s="52">
        <f t="shared" si="18"/>
        <v>13</v>
      </c>
      <c r="B25" s="52" t="s">
        <v>63</v>
      </c>
      <c r="C25" s="35">
        <v>45760</v>
      </c>
      <c r="D25" s="36">
        <v>5000</v>
      </c>
      <c r="E25" s="37">
        <v>2.5300925925925925E-2</v>
      </c>
      <c r="F25" s="38">
        <f t="shared" si="1"/>
        <v>5.2750697990710443E-2</v>
      </c>
      <c r="G25" s="39">
        <f t="shared" si="2"/>
        <v>5.2597639210346563E-3</v>
      </c>
      <c r="I25" s="39">
        <f t="shared" si="3"/>
        <v>6.5747049012933202E-3</v>
      </c>
      <c r="J25" s="39">
        <f t="shared" si="4"/>
        <v>6.1879575541584197E-3</v>
      </c>
      <c r="K25" s="39">
        <f t="shared" si="5"/>
        <v>5.8441821344829515E-3</v>
      </c>
      <c r="L25" s="40"/>
      <c r="M25" s="41">
        <f t="shared" si="6"/>
        <v>5.0019370703612443E-4</v>
      </c>
      <c r="N25" s="42">
        <f t="shared" si="7"/>
        <v>5.0019370703612443E-3</v>
      </c>
      <c r="O25" s="41">
        <f t="shared" si="8"/>
        <v>1.0428696267467089E-3</v>
      </c>
      <c r="P25" s="42">
        <f t="shared" si="9"/>
        <v>5.2143481337335439E-3</v>
      </c>
      <c r="Q25" s="41">
        <f t="shared" si="10"/>
        <v>2.1743117578092086E-3</v>
      </c>
      <c r="R25" s="42">
        <f t="shared" si="11"/>
        <v>5.4357793945230218E-3</v>
      </c>
      <c r="S25" s="41">
        <f t="shared" si="12"/>
        <v>3.3417853358484514E-3</v>
      </c>
      <c r="T25" s="42">
        <f t="shared" si="13"/>
        <v>5.569642226414085E-3</v>
      </c>
      <c r="U25" s="41">
        <f t="shared" si="14"/>
        <v>4.5332911218207437E-3</v>
      </c>
      <c r="V25" s="42">
        <f t="shared" si="15"/>
        <v>5.6666139022759294E-3</v>
      </c>
      <c r="W25" s="41">
        <f t="shared" si="16"/>
        <v>5.742992161834771E-3</v>
      </c>
      <c r="X25" s="42">
        <f t="shared" si="17"/>
        <v>5.742992161834771E-3</v>
      </c>
    </row>
    <row r="26" spans="1:24" x14ac:dyDescent="0.2">
      <c r="A26" s="52">
        <f t="shared" si="18"/>
        <v>14</v>
      </c>
      <c r="B26" s="54" t="s">
        <v>58</v>
      </c>
      <c r="C26" s="35">
        <v>45629</v>
      </c>
      <c r="D26" s="36">
        <v>1750</v>
      </c>
      <c r="E26" s="37">
        <v>8.3333333333333332E-3</v>
      </c>
      <c r="F26" s="43">
        <f t="shared" si="1"/>
        <v>5.2868674529492614E-2</v>
      </c>
      <c r="G26" s="44">
        <f t="shared" si="2"/>
        <v>5.2709060972634001E-3</v>
      </c>
      <c r="I26" s="44">
        <f t="shared" si="3"/>
        <v>6.5886326215792495E-3</v>
      </c>
      <c r="J26" s="44">
        <f t="shared" si="4"/>
        <v>6.2010659967804711E-3</v>
      </c>
      <c r="K26" s="44">
        <f t="shared" si="5"/>
        <v>5.8565623302926665E-3</v>
      </c>
      <c r="M26" s="44">
        <f t="shared" si="6"/>
        <v>5.0131238649487079E-4</v>
      </c>
      <c r="N26" s="44">
        <f t="shared" si="7"/>
        <v>5.0131238649487077E-3</v>
      </c>
      <c r="O26" s="44">
        <f t="shared" si="8"/>
        <v>1.0452019968129078E-3</v>
      </c>
      <c r="P26" s="44">
        <f t="shared" si="9"/>
        <v>5.2260099840645393E-3</v>
      </c>
      <c r="Q26" s="44">
        <f t="shared" si="10"/>
        <v>2.1791745896804549E-3</v>
      </c>
      <c r="R26" s="44">
        <f t="shared" si="11"/>
        <v>5.4479364742011371E-3</v>
      </c>
      <c r="S26" s="44">
        <f t="shared" si="12"/>
        <v>3.3492592135845496E-3</v>
      </c>
      <c r="T26" s="44">
        <f t="shared" si="13"/>
        <v>5.5820986893075821E-3</v>
      </c>
      <c r="U26" s="44">
        <f t="shared" si="14"/>
        <v>4.543429793273746E-3</v>
      </c>
      <c r="V26" s="44">
        <f t="shared" si="15"/>
        <v>5.6792872415921828E-3</v>
      </c>
      <c r="W26" s="44">
        <f t="shared" si="16"/>
        <v>5.7558363205533107E-3</v>
      </c>
      <c r="X26" s="44">
        <f t="shared" si="17"/>
        <v>5.7558363205533107E-3</v>
      </c>
    </row>
    <row r="27" spans="1:24" x14ac:dyDescent="0.2">
      <c r="A27" s="52">
        <f t="shared" si="18"/>
        <v>15</v>
      </c>
      <c r="B27" s="51" t="s">
        <v>58</v>
      </c>
      <c r="C27" s="35">
        <v>45738</v>
      </c>
      <c r="D27" s="36">
        <v>4000</v>
      </c>
      <c r="E27" s="37">
        <v>2.148148148148148E-2</v>
      </c>
      <c r="F27" s="38">
        <f t="shared" si="1"/>
        <v>5.6738864300237231E-2</v>
      </c>
      <c r="G27" s="39">
        <f t="shared" si="2"/>
        <v>5.6364222999716043E-3</v>
      </c>
      <c r="I27" s="39">
        <f t="shared" si="3"/>
        <v>7.0455278749645047E-3</v>
      </c>
      <c r="J27" s="39">
        <f t="shared" si="4"/>
        <v>6.631085058790123E-3</v>
      </c>
      <c r="K27" s="39">
        <f t="shared" si="5"/>
        <v>6.2626914444128936E-3</v>
      </c>
      <c r="L27" s="40"/>
      <c r="M27" s="41">
        <f t="shared" si="6"/>
        <v>5.3801037613479845E-4</v>
      </c>
      <c r="N27" s="42">
        <f t="shared" si="7"/>
        <v>5.3801037613479845E-3</v>
      </c>
      <c r="O27" s="41">
        <f t="shared" si="8"/>
        <v>1.1217147921955611E-3</v>
      </c>
      <c r="P27" s="42">
        <f t="shared" si="9"/>
        <v>5.6085739609778055E-3</v>
      </c>
      <c r="Q27" s="41">
        <f t="shared" si="10"/>
        <v>2.3386985285857725E-3</v>
      </c>
      <c r="R27" s="42">
        <f t="shared" si="11"/>
        <v>5.8467463214644314E-3</v>
      </c>
      <c r="S27" s="41">
        <f t="shared" si="12"/>
        <v>3.5944378352039761E-3</v>
      </c>
      <c r="T27" s="42">
        <f t="shared" si="13"/>
        <v>5.9907297253399602E-3</v>
      </c>
      <c r="U27" s="41">
        <f t="shared" si="14"/>
        <v>4.8760262819603547E-3</v>
      </c>
      <c r="V27" s="42">
        <f t="shared" si="15"/>
        <v>6.0950328524504429E-3</v>
      </c>
      <c r="W27" s="41">
        <f t="shared" si="16"/>
        <v>6.1771856176206889E-3</v>
      </c>
      <c r="X27" s="42">
        <f t="shared" si="17"/>
        <v>6.1771856176206889E-3</v>
      </c>
    </row>
    <row r="28" spans="1:24" x14ac:dyDescent="0.2">
      <c r="A28" s="52">
        <f t="shared" si="18"/>
        <v>16</v>
      </c>
      <c r="B28" s="52" t="s">
        <v>58</v>
      </c>
      <c r="C28" s="35">
        <v>45710</v>
      </c>
      <c r="D28" s="36">
        <v>5000</v>
      </c>
      <c r="E28" s="37">
        <v>2.539351851851852E-2</v>
      </c>
      <c r="F28" s="38">
        <f t="shared" si="1"/>
        <v>5.2943747205681034E-2</v>
      </c>
      <c r="G28" s="39">
        <f t="shared" si="2"/>
        <v>5.2779962610933397E-3</v>
      </c>
      <c r="I28" s="39">
        <f t="shared" si="3"/>
        <v>6.5974953263666742E-3</v>
      </c>
      <c r="J28" s="39">
        <f t="shared" si="4"/>
        <v>6.2094073659921646E-3</v>
      </c>
      <c r="K28" s="39">
        <f t="shared" si="5"/>
        <v>5.8644402901037104E-3</v>
      </c>
      <c r="L28" s="40"/>
      <c r="M28" s="41">
        <f t="shared" si="6"/>
        <v>5.0202424210304541E-4</v>
      </c>
      <c r="N28" s="42">
        <f t="shared" si="7"/>
        <v>5.0202424210304538E-3</v>
      </c>
      <c r="O28" s="41">
        <f t="shared" si="8"/>
        <v>1.0466861670092771E-3</v>
      </c>
      <c r="P28" s="42">
        <f t="shared" si="9"/>
        <v>5.2334308350463852E-3</v>
      </c>
      <c r="Q28" s="41">
        <f t="shared" si="10"/>
        <v>2.1822689829064067E-3</v>
      </c>
      <c r="R28" s="42">
        <f t="shared" si="11"/>
        <v>5.4556724572660167E-3</v>
      </c>
      <c r="S28" s="41">
        <f t="shared" si="12"/>
        <v>3.3540151083492702E-3</v>
      </c>
      <c r="T28" s="42">
        <f t="shared" si="13"/>
        <v>5.5900251805821172E-3</v>
      </c>
      <c r="U28" s="41">
        <f t="shared" si="14"/>
        <v>4.5498813912510129E-3</v>
      </c>
      <c r="V28" s="42">
        <f t="shared" si="15"/>
        <v>5.6873517390637661E-3</v>
      </c>
      <c r="W28" s="41">
        <f t="shared" si="16"/>
        <v>5.764009516498394E-3</v>
      </c>
      <c r="X28" s="42">
        <f t="shared" si="17"/>
        <v>5.764009516498394E-3</v>
      </c>
    </row>
    <row r="29" spans="1:24" x14ac:dyDescent="0.2">
      <c r="A29" s="52">
        <f t="shared" si="18"/>
        <v>17</v>
      </c>
      <c r="B29" s="54" t="s">
        <v>51</v>
      </c>
      <c r="C29" s="35">
        <v>45629</v>
      </c>
      <c r="D29" s="36">
        <v>2150</v>
      </c>
      <c r="E29" s="37">
        <v>8.3333333333333332E-3</v>
      </c>
      <c r="F29" s="43">
        <f t="shared" si="1"/>
        <v>4.2504409441184547E-2</v>
      </c>
      <c r="G29" s="44">
        <f t="shared" si="2"/>
        <v>4.292063445263233E-3</v>
      </c>
      <c r="I29" s="44">
        <f t="shared" si="3"/>
        <v>5.3650793065790408E-3</v>
      </c>
      <c r="J29" s="44">
        <f t="shared" si="4"/>
        <v>5.0494864061920389E-3</v>
      </c>
      <c r="K29" s="44">
        <f t="shared" si="5"/>
        <v>4.768959383625814E-3</v>
      </c>
      <c r="M29" s="44">
        <f t="shared" si="6"/>
        <v>4.0303614802426636E-4</v>
      </c>
      <c r="N29" s="44">
        <f t="shared" si="7"/>
        <v>4.0303614802426639E-3</v>
      </c>
      <c r="O29" s="44">
        <f t="shared" si="8"/>
        <v>8.4030276939318341E-4</v>
      </c>
      <c r="P29" s="44">
        <f t="shared" si="9"/>
        <v>4.2015138469659171E-3</v>
      </c>
      <c r="Q29" s="44">
        <f t="shared" si="10"/>
        <v>1.7519737316647329E-3</v>
      </c>
      <c r="R29" s="44">
        <f t="shared" si="11"/>
        <v>4.3799343291618317E-3</v>
      </c>
      <c r="S29" s="44">
        <f t="shared" si="12"/>
        <v>2.6926773974528784E-3</v>
      </c>
      <c r="T29" s="44">
        <f t="shared" si="13"/>
        <v>4.4877956624214642E-3</v>
      </c>
      <c r="U29" s="44">
        <f t="shared" si="14"/>
        <v>3.6527452583070674E-3</v>
      </c>
      <c r="V29" s="44">
        <f t="shared" si="15"/>
        <v>4.5659315728838346E-3</v>
      </c>
      <c r="W29" s="44">
        <f t="shared" si="16"/>
        <v>4.6274741294821519E-3</v>
      </c>
      <c r="X29" s="44">
        <f t="shared" si="17"/>
        <v>4.6274741294821519E-3</v>
      </c>
    </row>
    <row r="30" spans="1:24" x14ac:dyDescent="0.2">
      <c r="A30" s="52">
        <f t="shared" si="18"/>
        <v>18</v>
      </c>
      <c r="B30" s="51" t="s">
        <v>51</v>
      </c>
      <c r="C30" s="35">
        <v>45710</v>
      </c>
      <c r="D30" s="36">
        <v>5000</v>
      </c>
      <c r="E30" s="37">
        <v>2.1747685185185186E-2</v>
      </c>
      <c r="F30" s="38">
        <f t="shared" si="1"/>
        <v>4.5342434366214518E-2</v>
      </c>
      <c r="G30" s="39">
        <f t="shared" si="2"/>
        <v>4.5600978712827638E-3</v>
      </c>
      <c r="I30" s="39">
        <f t="shared" si="3"/>
        <v>5.7001223391034547E-3</v>
      </c>
      <c r="J30" s="39">
        <f t="shared" si="4"/>
        <v>5.3648210250385455E-3</v>
      </c>
      <c r="K30" s="39">
        <f t="shared" si="5"/>
        <v>5.0667754125364043E-3</v>
      </c>
      <c r="L30" s="40"/>
      <c r="M30" s="41">
        <f t="shared" si="6"/>
        <v>4.2994692384303658E-4</v>
      </c>
      <c r="N30" s="42">
        <f t="shared" si="7"/>
        <v>4.2994692384303659E-3</v>
      </c>
      <c r="O30" s="41">
        <f t="shared" si="8"/>
        <v>8.964098941706617E-4</v>
      </c>
      <c r="P30" s="42">
        <f t="shared" si="9"/>
        <v>4.4820494708533087E-3</v>
      </c>
      <c r="Q30" s="41">
        <f t="shared" si="10"/>
        <v>1.868953244704256E-3</v>
      </c>
      <c r="R30" s="42">
        <f t="shared" si="11"/>
        <v>4.6723831117606402E-3</v>
      </c>
      <c r="S30" s="41">
        <f t="shared" si="12"/>
        <v>2.8724678161295703E-3</v>
      </c>
      <c r="T30" s="42">
        <f t="shared" si="13"/>
        <v>4.7874463602159507E-3</v>
      </c>
      <c r="U30" s="41">
        <f t="shared" si="14"/>
        <v>3.8966395324342078E-3</v>
      </c>
      <c r="V30" s="42">
        <f t="shared" si="15"/>
        <v>4.8707994155427594E-3</v>
      </c>
      <c r="W30" s="41">
        <f t="shared" si="16"/>
        <v>4.9364511766182692E-3</v>
      </c>
      <c r="X30" s="42">
        <f t="shared" si="17"/>
        <v>4.9364511766182692E-3</v>
      </c>
    </row>
    <row r="31" spans="1:24" x14ac:dyDescent="0.2">
      <c r="A31" s="52">
        <f t="shared" si="18"/>
        <v>19</v>
      </c>
      <c r="B31" s="52" t="s">
        <v>51</v>
      </c>
      <c r="C31" s="35">
        <v>45760</v>
      </c>
      <c r="D31" s="36">
        <v>10000</v>
      </c>
      <c r="E31" s="37">
        <v>4.431712962962963E-2</v>
      </c>
      <c r="F31" s="38">
        <f t="shared" si="1"/>
        <v>4.431712962962963E-2</v>
      </c>
      <c r="G31" s="39">
        <f t="shared" si="2"/>
        <v>4.4632639907407406E-3</v>
      </c>
      <c r="I31" s="39">
        <f t="shared" si="3"/>
        <v>5.5790799884259251E-3</v>
      </c>
      <c r="J31" s="39">
        <f t="shared" si="4"/>
        <v>5.2508988126361653E-3</v>
      </c>
      <c r="K31" s="39">
        <f t="shared" si="5"/>
        <v>4.9591822119341563E-3</v>
      </c>
      <c r="L31" s="40"/>
      <c r="M31" s="41">
        <f t="shared" si="6"/>
        <v>4.202247590837303E-4</v>
      </c>
      <c r="N31" s="42">
        <f t="shared" si="7"/>
        <v>4.2022475908373037E-3</v>
      </c>
      <c r="O31" s="41">
        <f t="shared" si="8"/>
        <v>8.7613984640499574E-4</v>
      </c>
      <c r="P31" s="42">
        <f t="shared" si="9"/>
        <v>4.3806992320249791E-3</v>
      </c>
      <c r="Q31" s="41">
        <f t="shared" si="10"/>
        <v>1.8266915831716146E-3</v>
      </c>
      <c r="R31" s="42">
        <f t="shared" si="11"/>
        <v>4.5667289579290364E-3</v>
      </c>
      <c r="S31" s="41">
        <f t="shared" si="12"/>
        <v>2.8075142048219299E-3</v>
      </c>
      <c r="T31" s="42">
        <f t="shared" si="13"/>
        <v>4.6791903413698826E-3</v>
      </c>
      <c r="U31" s="41">
        <f t="shared" si="14"/>
        <v>3.8085268621461375E-3</v>
      </c>
      <c r="V31" s="42">
        <f t="shared" si="15"/>
        <v>4.7606585776826717E-3</v>
      </c>
      <c r="W31" s="41">
        <f t="shared" si="16"/>
        <v>4.8248257898464006E-3</v>
      </c>
      <c r="X31" s="42">
        <f t="shared" si="17"/>
        <v>4.8248257898464006E-3</v>
      </c>
    </row>
    <row r="32" spans="1:24" x14ac:dyDescent="0.2">
      <c r="A32" s="52">
        <f t="shared" si="18"/>
        <v>20</v>
      </c>
      <c r="B32" s="51" t="s">
        <v>51</v>
      </c>
      <c r="C32" s="35">
        <v>45738</v>
      </c>
      <c r="D32" s="36">
        <v>8000</v>
      </c>
      <c r="E32" s="37">
        <v>3.6666666666666667E-2</v>
      </c>
      <c r="F32" s="43">
        <f t="shared" si="1"/>
        <v>4.6451104420291309E-2</v>
      </c>
      <c r="G32" s="44">
        <f t="shared" si="2"/>
        <v>4.6648051058699926E-3</v>
      </c>
      <c r="I32" s="44">
        <f t="shared" si="3"/>
        <v>5.8310063823374903E-3</v>
      </c>
      <c r="J32" s="44">
        <f t="shared" si="4"/>
        <v>5.4880060069058736E-3</v>
      </c>
      <c r="K32" s="44">
        <f t="shared" si="5"/>
        <v>5.1831167842999919E-3</v>
      </c>
      <c r="M32" s="44">
        <f t="shared" si="6"/>
        <v>4.4045957685714965E-4</v>
      </c>
      <c r="N32" s="44">
        <f t="shared" si="7"/>
        <v>4.4045957685714962E-3</v>
      </c>
      <c r="O32" s="44">
        <f t="shared" si="8"/>
        <v>9.183280558162938E-4</v>
      </c>
      <c r="P32" s="44">
        <f t="shared" si="9"/>
        <v>4.591640279081469E-3</v>
      </c>
      <c r="Q32" s="44">
        <f t="shared" si="10"/>
        <v>1.9146511108165613E-3</v>
      </c>
      <c r="R32" s="44">
        <f t="shared" si="11"/>
        <v>4.7866277770414033E-3</v>
      </c>
      <c r="S32" s="44">
        <f t="shared" si="12"/>
        <v>2.9427026655274038E-3</v>
      </c>
      <c r="T32" s="44">
        <f t="shared" si="13"/>
        <v>4.9045044425456734E-3</v>
      </c>
      <c r="U32" s="44">
        <f t="shared" si="14"/>
        <v>3.9919164539653678E-3</v>
      </c>
      <c r="V32" s="44">
        <f t="shared" si="15"/>
        <v>4.9898955674567104E-3</v>
      </c>
      <c r="W32" s="44">
        <f t="shared" si="16"/>
        <v>5.0571525829152097E-3</v>
      </c>
      <c r="X32" s="44">
        <f t="shared" si="17"/>
        <v>5.0571525829152097E-3</v>
      </c>
    </row>
    <row r="33" spans="1:24" x14ac:dyDescent="0.2">
      <c r="A33" s="52">
        <f t="shared" si="18"/>
        <v>21</v>
      </c>
      <c r="B33" s="54" t="s">
        <v>66</v>
      </c>
      <c r="C33" s="35">
        <v>45629</v>
      </c>
      <c r="D33" s="36">
        <v>1850</v>
      </c>
      <c r="E33" s="37">
        <v>8.3333333333333332E-3</v>
      </c>
      <c r="F33" s="38">
        <f t="shared" si="1"/>
        <v>4.9844440087454193E-2</v>
      </c>
      <c r="G33" s="39">
        <f t="shared" si="2"/>
        <v>4.9852852996195235E-3</v>
      </c>
      <c r="I33" s="39">
        <f t="shared" si="3"/>
        <v>6.2316066245244042E-3</v>
      </c>
      <c r="J33" s="39">
        <f t="shared" si="4"/>
        <v>5.8650415289641456E-3</v>
      </c>
      <c r="K33" s="39">
        <f t="shared" si="5"/>
        <v>5.5392058884661368E-3</v>
      </c>
      <c r="L33" s="40"/>
      <c r="M33" s="41">
        <f t="shared" si="6"/>
        <v>4.7263593112785538E-4</v>
      </c>
      <c r="N33" s="42">
        <f t="shared" si="7"/>
        <v>4.7263593112785544E-3</v>
      </c>
      <c r="O33" s="41">
        <f t="shared" si="8"/>
        <v>9.8541355108810319E-4</v>
      </c>
      <c r="P33" s="42">
        <f t="shared" si="9"/>
        <v>4.927067755440516E-3</v>
      </c>
      <c r="Q33" s="41">
        <f t="shared" si="10"/>
        <v>2.0545197745564219E-3</v>
      </c>
      <c r="R33" s="42">
        <f t="shared" si="11"/>
        <v>5.1362994363910548E-3</v>
      </c>
      <c r="S33" s="41">
        <f t="shared" si="12"/>
        <v>3.157672320983592E-3</v>
      </c>
      <c r="T33" s="42">
        <f t="shared" si="13"/>
        <v>5.2627872016393195E-3</v>
      </c>
      <c r="U33" s="41">
        <f t="shared" si="14"/>
        <v>4.2835330398921772E-3</v>
      </c>
      <c r="V33" s="42">
        <f t="shared" si="15"/>
        <v>5.3544162998652211E-3</v>
      </c>
      <c r="W33" s="41">
        <f t="shared" si="16"/>
        <v>5.4265865597399841E-3</v>
      </c>
      <c r="X33" s="42">
        <f t="shared" si="17"/>
        <v>5.4265865597399841E-3</v>
      </c>
    </row>
    <row r="34" spans="1:24" x14ac:dyDescent="0.2">
      <c r="A34" s="52">
        <f t="shared" si="18"/>
        <v>22</v>
      </c>
      <c r="B34" s="52" t="s">
        <v>66</v>
      </c>
      <c r="C34" s="35">
        <v>45760</v>
      </c>
      <c r="D34" s="36">
        <v>5000</v>
      </c>
      <c r="E34" s="37">
        <v>2.3935185185185184E-2</v>
      </c>
      <c r="F34" s="38">
        <f t="shared" si="1"/>
        <v>4.9903222069894421E-2</v>
      </c>
      <c r="G34" s="39">
        <f t="shared" si="2"/>
        <v>4.9908369051691083E-3</v>
      </c>
      <c r="I34" s="39">
        <f t="shared" si="3"/>
        <v>6.2385461314613854E-3</v>
      </c>
      <c r="J34" s="39">
        <f t="shared" si="4"/>
        <v>5.8715728296107154E-3</v>
      </c>
      <c r="K34" s="39">
        <f t="shared" si="5"/>
        <v>5.5453743390767871E-3</v>
      </c>
      <c r="L34" s="40"/>
      <c r="M34" s="41">
        <f t="shared" si="6"/>
        <v>4.7319331479904177E-4</v>
      </c>
      <c r="N34" s="42">
        <f t="shared" si="7"/>
        <v>4.7319331479904175E-3</v>
      </c>
      <c r="O34" s="41">
        <f t="shared" si="8"/>
        <v>9.8657565787383067E-4</v>
      </c>
      <c r="P34" s="42">
        <f t="shared" si="9"/>
        <v>4.9328782893691536E-3</v>
      </c>
      <c r="Q34" s="41">
        <f t="shared" si="10"/>
        <v>2.0569426876255463E-3</v>
      </c>
      <c r="R34" s="42">
        <f t="shared" si="11"/>
        <v>5.1423567190638656E-3</v>
      </c>
      <c r="S34" s="41">
        <f t="shared" si="12"/>
        <v>3.1613961914613896E-3</v>
      </c>
      <c r="T34" s="42">
        <f t="shared" si="13"/>
        <v>5.2689936524356494E-3</v>
      </c>
      <c r="U34" s="41">
        <f t="shared" si="14"/>
        <v>4.2885846477242898E-3</v>
      </c>
      <c r="V34" s="42">
        <f t="shared" si="15"/>
        <v>5.3607308096553629E-3</v>
      </c>
      <c r="W34" s="41">
        <f t="shared" si="16"/>
        <v>5.4329861805463434E-3</v>
      </c>
      <c r="X34" s="42">
        <f t="shared" si="17"/>
        <v>5.4329861805463434E-3</v>
      </c>
    </row>
    <row r="35" spans="1:24" x14ac:dyDescent="0.2">
      <c r="A35" s="52">
        <f t="shared" si="18"/>
        <v>23</v>
      </c>
      <c r="B35" s="54" t="s">
        <v>54</v>
      </c>
      <c r="C35" s="35">
        <v>45629</v>
      </c>
      <c r="D35" s="36">
        <v>2100</v>
      </c>
      <c r="E35" s="37">
        <v>8.3333333333333332E-3</v>
      </c>
      <c r="F35" s="38">
        <f t="shared" si="1"/>
        <v>4.357790035938966E-2</v>
      </c>
      <c r="G35" s="39">
        <f t="shared" si="2"/>
        <v>4.3934482215421964E-3</v>
      </c>
      <c r="I35" s="39">
        <f t="shared" si="3"/>
        <v>5.4918102769277452E-3</v>
      </c>
      <c r="J35" s="39">
        <f t="shared" si="4"/>
        <v>5.1687626135790551E-3</v>
      </c>
      <c r="K35" s="39">
        <f t="shared" si="5"/>
        <v>4.8816091350468846E-3</v>
      </c>
      <c r="L35" s="40"/>
      <c r="M35" s="41">
        <f t="shared" si="6"/>
        <v>4.1321522474361497E-4</v>
      </c>
      <c r="N35" s="42">
        <f t="shared" si="7"/>
        <v>4.1321522474361497E-3</v>
      </c>
      <c r="O35" s="41">
        <f t="shared" si="8"/>
        <v>8.6152544730697502E-4</v>
      </c>
      <c r="P35" s="42">
        <f t="shared" si="9"/>
        <v>4.3076272365348755E-3</v>
      </c>
      <c r="Q35" s="41">
        <f t="shared" si="10"/>
        <v>1.7962215618217068E-3</v>
      </c>
      <c r="R35" s="42">
        <f t="shared" si="11"/>
        <v>4.4905539045542661E-3</v>
      </c>
      <c r="S35" s="41">
        <f t="shared" si="12"/>
        <v>2.7606836295079708E-3</v>
      </c>
      <c r="T35" s="42">
        <f t="shared" si="13"/>
        <v>4.6011393825132847E-3</v>
      </c>
      <c r="U35" s="41">
        <f t="shared" si="14"/>
        <v>3.7449989541673838E-3</v>
      </c>
      <c r="V35" s="42">
        <f t="shared" si="15"/>
        <v>4.6812486927092292E-3</v>
      </c>
      <c r="W35" s="41">
        <f t="shared" si="16"/>
        <v>4.7443455674702987E-3</v>
      </c>
      <c r="X35" s="42">
        <f t="shared" si="17"/>
        <v>4.7443455674702987E-3</v>
      </c>
    </row>
    <row r="36" spans="1:24" x14ac:dyDescent="0.2">
      <c r="A36" s="52">
        <f t="shared" si="18"/>
        <v>24</v>
      </c>
      <c r="B36" s="52" t="s">
        <v>54</v>
      </c>
      <c r="C36" s="35">
        <v>45710</v>
      </c>
      <c r="D36" s="36">
        <v>5000</v>
      </c>
      <c r="E36" s="37">
        <v>2.3530092592592592E-2</v>
      </c>
      <c r="F36" s="38">
        <f t="shared" si="1"/>
        <v>4.9058631754398146E-2</v>
      </c>
      <c r="G36" s="39">
        <f t="shared" si="2"/>
        <v>4.9110704174123781E-3</v>
      </c>
      <c r="I36" s="39">
        <f t="shared" si="3"/>
        <v>6.138838021765472E-3</v>
      </c>
      <c r="J36" s="39">
        <f t="shared" si="4"/>
        <v>5.7777299028380922E-3</v>
      </c>
      <c r="K36" s="39">
        <f t="shared" si="5"/>
        <v>5.4567449082359755E-3</v>
      </c>
      <c r="L36" s="40"/>
      <c r="M36" s="41">
        <f t="shared" si="6"/>
        <v>4.6518472388126314E-4</v>
      </c>
      <c r="N36" s="42">
        <f t="shared" si="7"/>
        <v>4.6518472388126309E-3</v>
      </c>
      <c r="O36" s="41">
        <f t="shared" si="8"/>
        <v>9.6987829422509587E-4</v>
      </c>
      <c r="P36" s="42">
        <f t="shared" si="9"/>
        <v>4.8493914711254795E-3</v>
      </c>
      <c r="Q36" s="41">
        <f t="shared" si="10"/>
        <v>2.0221298278253075E-3</v>
      </c>
      <c r="R36" s="42">
        <f t="shared" si="11"/>
        <v>5.0553245695632689E-3</v>
      </c>
      <c r="S36" s="41">
        <f t="shared" si="12"/>
        <v>3.1078909367703122E-3</v>
      </c>
      <c r="T36" s="42">
        <f t="shared" si="13"/>
        <v>5.1798182279505205E-3</v>
      </c>
      <c r="U36" s="41">
        <f t="shared" si="14"/>
        <v>4.216002218966868E-3</v>
      </c>
      <c r="V36" s="42">
        <f t="shared" si="15"/>
        <v>5.2700027737085844E-3</v>
      </c>
      <c r="W36" s="41">
        <f t="shared" si="16"/>
        <v>5.341035253892997E-3</v>
      </c>
      <c r="X36" s="42">
        <f t="shared" si="17"/>
        <v>5.341035253892997E-3</v>
      </c>
    </row>
    <row r="37" spans="1:24" x14ac:dyDescent="0.2">
      <c r="A37" s="52">
        <f t="shared" si="18"/>
        <v>25</v>
      </c>
      <c r="B37" s="52" t="s">
        <v>54</v>
      </c>
      <c r="C37" s="35">
        <v>45760</v>
      </c>
      <c r="D37" s="36">
        <v>10000</v>
      </c>
      <c r="E37" s="37">
        <v>4.431712962962963E-2</v>
      </c>
      <c r="F37" s="38">
        <f t="shared" si="1"/>
        <v>4.431712962962963E-2</v>
      </c>
      <c r="G37" s="39">
        <f t="shared" si="2"/>
        <v>4.4632639907407406E-3</v>
      </c>
      <c r="I37" s="39">
        <f t="shared" si="3"/>
        <v>5.5790799884259251E-3</v>
      </c>
      <c r="J37" s="39">
        <f t="shared" si="4"/>
        <v>5.2508988126361653E-3</v>
      </c>
      <c r="K37" s="39">
        <f t="shared" si="5"/>
        <v>4.9591822119341563E-3</v>
      </c>
      <c r="L37" s="40"/>
      <c r="M37" s="41">
        <f t="shared" si="6"/>
        <v>4.202247590837303E-4</v>
      </c>
      <c r="N37" s="42">
        <f t="shared" si="7"/>
        <v>4.2022475908373037E-3</v>
      </c>
      <c r="O37" s="41">
        <f t="shared" si="8"/>
        <v>8.7613984640499574E-4</v>
      </c>
      <c r="P37" s="42">
        <f t="shared" si="9"/>
        <v>4.3806992320249791E-3</v>
      </c>
      <c r="Q37" s="41">
        <f t="shared" si="10"/>
        <v>1.8266915831716146E-3</v>
      </c>
      <c r="R37" s="42">
        <f t="shared" si="11"/>
        <v>4.5667289579290364E-3</v>
      </c>
      <c r="S37" s="41">
        <f t="shared" si="12"/>
        <v>2.8075142048219299E-3</v>
      </c>
      <c r="T37" s="42">
        <f t="shared" si="13"/>
        <v>4.6791903413698826E-3</v>
      </c>
      <c r="U37" s="41">
        <f t="shared" si="14"/>
        <v>3.8085268621461375E-3</v>
      </c>
      <c r="V37" s="42">
        <f t="shared" si="15"/>
        <v>4.7606585776826717E-3</v>
      </c>
      <c r="W37" s="41">
        <f t="shared" si="16"/>
        <v>4.8248257898464006E-3</v>
      </c>
      <c r="X37" s="42">
        <f t="shared" si="17"/>
        <v>4.8248257898464006E-3</v>
      </c>
    </row>
    <row r="38" spans="1:24" x14ac:dyDescent="0.2">
      <c r="A38" s="52">
        <f t="shared" si="18"/>
        <v>26</v>
      </c>
      <c r="B38" s="51" t="s">
        <v>54</v>
      </c>
      <c r="C38" s="35">
        <v>45738</v>
      </c>
      <c r="D38" s="36">
        <v>8000</v>
      </c>
      <c r="E38" s="37">
        <v>3.6435185185185189E-2</v>
      </c>
      <c r="F38" s="38">
        <f t="shared" si="1"/>
        <v>4.6157852498446034E-2</v>
      </c>
      <c r="G38" s="39">
        <f t="shared" si="2"/>
        <v>4.6371092213632363E-3</v>
      </c>
      <c r="I38" s="39">
        <f t="shared" si="3"/>
        <v>5.7963865267040447E-3</v>
      </c>
      <c r="J38" s="39">
        <f t="shared" si="4"/>
        <v>5.4554226133685137E-3</v>
      </c>
      <c r="K38" s="39">
        <f t="shared" si="5"/>
        <v>5.1523435792924848E-3</v>
      </c>
      <c r="L38" s="40"/>
      <c r="M38" s="41">
        <f t="shared" si="6"/>
        <v>4.3767889771032415E-4</v>
      </c>
      <c r="N38" s="42">
        <f t="shared" si="7"/>
        <v>4.3767889771032416E-3</v>
      </c>
      <c r="O38" s="41">
        <f t="shared" si="8"/>
        <v>9.1253053021139285E-4</v>
      </c>
      <c r="P38" s="42">
        <f t="shared" si="9"/>
        <v>4.5626526510569648E-3</v>
      </c>
      <c r="Q38" s="41">
        <f t="shared" si="10"/>
        <v>1.9025636669351435E-3</v>
      </c>
      <c r="R38" s="42">
        <f t="shared" si="11"/>
        <v>4.7564091673378594E-3</v>
      </c>
      <c r="S38" s="41">
        <f t="shared" si="12"/>
        <v>2.9241249971844276E-3</v>
      </c>
      <c r="T38" s="42">
        <f t="shared" si="13"/>
        <v>4.8735416619740462E-3</v>
      </c>
      <c r="U38" s="41">
        <f t="shared" si="14"/>
        <v>3.9667149612004349E-3</v>
      </c>
      <c r="V38" s="42">
        <f t="shared" si="15"/>
        <v>4.9583937015005436E-3</v>
      </c>
      <c r="W38" s="41">
        <f t="shared" si="16"/>
        <v>5.0252261145887246E-3</v>
      </c>
      <c r="X38" s="42">
        <f t="shared" si="17"/>
        <v>5.0252261145887246E-3</v>
      </c>
    </row>
    <row r="39" spans="1:24" x14ac:dyDescent="0.2">
      <c r="A39" s="52">
        <f t="shared" si="18"/>
        <v>27</v>
      </c>
      <c r="B39" s="54" t="s">
        <v>65</v>
      </c>
      <c r="C39" s="35">
        <v>45629</v>
      </c>
      <c r="D39" s="36">
        <v>2200</v>
      </c>
      <c r="E39" s="37">
        <v>8.3333333333333332E-3</v>
      </c>
      <c r="F39" s="38">
        <f t="shared" si="1"/>
        <v>4.1481142765945236E-2</v>
      </c>
      <c r="G39" s="39">
        <f t="shared" si="2"/>
        <v>4.1954220473869319E-3</v>
      </c>
      <c r="I39" s="39">
        <f t="shared" si="3"/>
        <v>5.2442775592336649E-3</v>
      </c>
      <c r="J39" s="39">
        <f t="shared" si="4"/>
        <v>4.9357906439846258E-3</v>
      </c>
      <c r="K39" s="39">
        <f t="shared" si="5"/>
        <v>4.6615800526521468E-3</v>
      </c>
      <c r="L39" s="40"/>
      <c r="M39" s="41">
        <f t="shared" si="6"/>
        <v>3.9333330861037618E-4</v>
      </c>
      <c r="N39" s="42">
        <f t="shared" si="7"/>
        <v>3.9333330861037619E-3</v>
      </c>
      <c r="O39" s="41">
        <f t="shared" si="8"/>
        <v>8.2007301364934299E-4</v>
      </c>
      <c r="P39" s="42">
        <f t="shared" si="9"/>
        <v>4.1003650682467146E-3</v>
      </c>
      <c r="Q39" s="41">
        <f t="shared" si="10"/>
        <v>1.7097960762384678E-3</v>
      </c>
      <c r="R39" s="42">
        <f t="shared" si="11"/>
        <v>4.2744901905961696E-3</v>
      </c>
      <c r="S39" s="41">
        <f t="shared" si="12"/>
        <v>2.6278528984371627E-3</v>
      </c>
      <c r="T39" s="42">
        <f t="shared" si="13"/>
        <v>4.3797548307286044E-3</v>
      </c>
      <c r="U39" s="41">
        <f t="shared" si="14"/>
        <v>3.5648077349981948E-3</v>
      </c>
      <c r="V39" s="42">
        <f t="shared" si="15"/>
        <v>4.4560096687477442E-3</v>
      </c>
      <c r="W39" s="41">
        <f t="shared" si="16"/>
        <v>4.5160706273635453E-3</v>
      </c>
      <c r="X39" s="42">
        <f t="shared" si="17"/>
        <v>4.5160706273635453E-3</v>
      </c>
    </row>
    <row r="40" spans="1:24" x14ac:dyDescent="0.2">
      <c r="A40" s="52">
        <f t="shared" si="18"/>
        <v>28</v>
      </c>
      <c r="B40" s="54" t="s">
        <v>64</v>
      </c>
      <c r="C40" s="35">
        <v>45629</v>
      </c>
      <c r="D40" s="36">
        <v>2100</v>
      </c>
      <c r="E40" s="37">
        <v>8.3333333333333332E-3</v>
      </c>
      <c r="F40" s="38">
        <f t="shared" si="1"/>
        <v>4.357790035938966E-2</v>
      </c>
      <c r="G40" s="39">
        <f t="shared" si="2"/>
        <v>4.3934482215421964E-3</v>
      </c>
      <c r="I40" s="39">
        <f t="shared" si="3"/>
        <v>5.4918102769277452E-3</v>
      </c>
      <c r="J40" s="39">
        <f t="shared" si="4"/>
        <v>5.1687626135790551E-3</v>
      </c>
      <c r="K40" s="39">
        <f t="shared" si="5"/>
        <v>4.8816091350468846E-3</v>
      </c>
      <c r="L40" s="40"/>
      <c r="M40" s="41">
        <f t="shared" si="6"/>
        <v>4.1321522474361497E-4</v>
      </c>
      <c r="N40" s="42">
        <f t="shared" si="7"/>
        <v>4.1321522474361497E-3</v>
      </c>
      <c r="O40" s="41">
        <f t="shared" si="8"/>
        <v>8.6152544730697502E-4</v>
      </c>
      <c r="P40" s="42">
        <f t="shared" si="9"/>
        <v>4.3076272365348755E-3</v>
      </c>
      <c r="Q40" s="41">
        <f t="shared" si="10"/>
        <v>1.7962215618217068E-3</v>
      </c>
      <c r="R40" s="42">
        <f t="shared" si="11"/>
        <v>4.4905539045542661E-3</v>
      </c>
      <c r="S40" s="41">
        <f t="shared" si="12"/>
        <v>2.7606836295079708E-3</v>
      </c>
      <c r="T40" s="42">
        <f t="shared" si="13"/>
        <v>4.6011393825132847E-3</v>
      </c>
      <c r="U40" s="41">
        <f t="shared" si="14"/>
        <v>3.7449989541673838E-3</v>
      </c>
      <c r="V40" s="42">
        <f t="shared" si="15"/>
        <v>4.6812486927092292E-3</v>
      </c>
      <c r="W40" s="41">
        <f t="shared" si="16"/>
        <v>4.7443455674702987E-3</v>
      </c>
      <c r="X40" s="42">
        <f t="shared" si="17"/>
        <v>4.7443455674702987E-3</v>
      </c>
    </row>
    <row r="41" spans="1:24" x14ac:dyDescent="0.2">
      <c r="A41" s="52">
        <f t="shared" si="18"/>
        <v>29</v>
      </c>
      <c r="B41" s="51" t="s">
        <v>64</v>
      </c>
      <c r="C41" s="35">
        <v>45738</v>
      </c>
      <c r="D41" s="36">
        <v>4000</v>
      </c>
      <c r="E41" s="37">
        <v>1.758101851851852E-2</v>
      </c>
      <c r="F41" s="38">
        <f t="shared" si="1"/>
        <v>4.6436602840549762E-2</v>
      </c>
      <c r="G41" s="39">
        <f t="shared" si="2"/>
        <v>4.6634355186728821E-3</v>
      </c>
      <c r="I41" s="39">
        <f t="shared" si="3"/>
        <v>5.8292943983411019E-3</v>
      </c>
      <c r="J41" s="39">
        <f t="shared" si="4"/>
        <v>5.4863947278504495E-3</v>
      </c>
      <c r="K41" s="39">
        <f t="shared" si="5"/>
        <v>5.1815950207476464E-3</v>
      </c>
      <c r="L41" s="40"/>
      <c r="M41" s="41">
        <f t="shared" si="6"/>
        <v>4.4032206969221916E-4</v>
      </c>
      <c r="N41" s="42">
        <f t="shared" si="7"/>
        <v>4.4032206969221921E-3</v>
      </c>
      <c r="O41" s="41">
        <f t="shared" si="8"/>
        <v>9.1804136279367322E-4</v>
      </c>
      <c r="P41" s="42">
        <f t="shared" si="9"/>
        <v>4.5902068139683661E-3</v>
      </c>
      <c r="Q41" s="41">
        <f t="shared" si="10"/>
        <v>1.9140533754966533E-3</v>
      </c>
      <c r="R41" s="42">
        <f t="shared" si="11"/>
        <v>4.7851334387416329E-3</v>
      </c>
      <c r="S41" s="41">
        <f t="shared" si="12"/>
        <v>2.9417839825834264E-3</v>
      </c>
      <c r="T41" s="42">
        <f t="shared" si="13"/>
        <v>4.9029733043057105E-3</v>
      </c>
      <c r="U41" s="41">
        <f t="shared" si="14"/>
        <v>3.9906702167552691E-3</v>
      </c>
      <c r="V41" s="42">
        <f t="shared" si="15"/>
        <v>4.9883377709440862E-3</v>
      </c>
      <c r="W41" s="41">
        <f t="shared" si="16"/>
        <v>5.0555737894212426E-3</v>
      </c>
      <c r="X41" s="42">
        <f t="shared" si="17"/>
        <v>5.0555737894212426E-3</v>
      </c>
    </row>
    <row r="42" spans="1:24" x14ac:dyDescent="0.2">
      <c r="A42" s="52">
        <f t="shared" si="18"/>
        <v>30</v>
      </c>
      <c r="B42" s="52" t="s">
        <v>56</v>
      </c>
      <c r="C42" s="35">
        <v>45710</v>
      </c>
      <c r="D42" s="36">
        <v>5000</v>
      </c>
      <c r="E42" s="37">
        <v>2.0416666666666666E-2</v>
      </c>
      <c r="F42" s="38">
        <f t="shared" si="1"/>
        <v>4.2567351901012455E-2</v>
      </c>
      <c r="G42" s="39">
        <f t="shared" si="2"/>
        <v>4.29800798293922E-3</v>
      </c>
      <c r="I42" s="39">
        <f t="shared" si="3"/>
        <v>5.3725099786740248E-3</v>
      </c>
      <c r="J42" s="39">
        <f t="shared" si="4"/>
        <v>5.0564799799284943E-3</v>
      </c>
      <c r="K42" s="39">
        <f t="shared" si="5"/>
        <v>4.7755644254880219E-3</v>
      </c>
      <c r="L42" s="40"/>
      <c r="M42" s="41">
        <f t="shared" si="6"/>
        <v>4.0363298225604919E-4</v>
      </c>
      <c r="N42" s="42">
        <f t="shared" si="7"/>
        <v>4.0363298225604919E-3</v>
      </c>
      <c r="O42" s="41">
        <f t="shared" si="8"/>
        <v>8.4154712789624633E-4</v>
      </c>
      <c r="P42" s="42">
        <f t="shared" si="9"/>
        <v>4.2077356394812316E-3</v>
      </c>
      <c r="Q42" s="41">
        <f t="shared" si="10"/>
        <v>1.7545681339320423E-3</v>
      </c>
      <c r="R42" s="42">
        <f t="shared" si="11"/>
        <v>4.3864203348301057E-3</v>
      </c>
      <c r="S42" s="41">
        <f t="shared" si="12"/>
        <v>2.6966648364303149E-3</v>
      </c>
      <c r="T42" s="42">
        <f t="shared" si="13"/>
        <v>4.494441394050524E-3</v>
      </c>
      <c r="U42" s="41">
        <f t="shared" si="14"/>
        <v>3.6581544093741043E-3</v>
      </c>
      <c r="V42" s="42">
        <f t="shared" si="15"/>
        <v>4.5726930117176304E-3</v>
      </c>
      <c r="W42" s="41">
        <f t="shared" si="16"/>
        <v>4.6343267033286993E-3</v>
      </c>
      <c r="X42" s="42">
        <f t="shared" si="17"/>
        <v>4.6343267033286993E-3</v>
      </c>
    </row>
    <row r="43" spans="1:24" x14ac:dyDescent="0.2">
      <c r="A43" s="52">
        <f t="shared" si="18"/>
        <v>31</v>
      </c>
      <c r="B43" s="52" t="s">
        <v>56</v>
      </c>
      <c r="C43" s="35">
        <v>45760</v>
      </c>
      <c r="D43" s="36">
        <v>10000</v>
      </c>
      <c r="E43" s="37">
        <v>3.8553240740740742E-2</v>
      </c>
      <c r="F43" s="38">
        <f t="shared" si="1"/>
        <v>3.8553240740740742E-2</v>
      </c>
      <c r="G43" s="39">
        <f t="shared" si="2"/>
        <v>3.918899268518519E-3</v>
      </c>
      <c r="I43" s="39">
        <f t="shared" si="3"/>
        <v>4.8986240856481482E-3</v>
      </c>
      <c r="J43" s="39">
        <f t="shared" si="4"/>
        <v>4.610469727668846E-3</v>
      </c>
      <c r="K43" s="39">
        <f t="shared" si="5"/>
        <v>4.3543325205761324E-3</v>
      </c>
      <c r="L43" s="40"/>
      <c r="M43" s="41">
        <f t="shared" si="6"/>
        <v>3.6557029838284297E-4</v>
      </c>
      <c r="N43" s="42">
        <f t="shared" si="7"/>
        <v>3.6557029838284296E-3</v>
      </c>
      <c r="O43" s="41">
        <f t="shared" si="8"/>
        <v>7.6218903848917238E-4</v>
      </c>
      <c r="P43" s="42">
        <f t="shared" si="9"/>
        <v>3.8109451924458618E-3</v>
      </c>
      <c r="Q43" s="41">
        <f t="shared" si="10"/>
        <v>1.5891119518267559E-3</v>
      </c>
      <c r="R43" s="42">
        <f t="shared" si="11"/>
        <v>3.972779879566889E-3</v>
      </c>
      <c r="S43" s="41">
        <f t="shared" si="12"/>
        <v>2.4423687167045827E-3</v>
      </c>
      <c r="T43" s="42">
        <f t="shared" si="13"/>
        <v>4.0706145278409708E-3</v>
      </c>
      <c r="U43" s="41">
        <f t="shared" si="14"/>
        <v>3.3131895998455953E-3</v>
      </c>
      <c r="V43" s="42">
        <f t="shared" si="15"/>
        <v>4.1414869998069939E-3</v>
      </c>
      <c r="W43" s="41">
        <f t="shared" si="16"/>
        <v>4.1973086199995719E-3</v>
      </c>
      <c r="X43" s="42">
        <f t="shared" si="17"/>
        <v>4.1973086199995719E-3</v>
      </c>
    </row>
    <row r="44" spans="1:24" x14ac:dyDescent="0.2">
      <c r="A44" s="52">
        <f t="shared" si="18"/>
        <v>32</v>
      </c>
      <c r="B44" s="51" t="s">
        <v>56</v>
      </c>
      <c r="C44" s="35">
        <v>45738</v>
      </c>
      <c r="D44" s="36">
        <v>8000</v>
      </c>
      <c r="E44" s="37">
        <v>3.2939814814814818E-2</v>
      </c>
      <c r="F44" s="38">
        <f t="shared" si="1"/>
        <v>4.1729748478582407E-2</v>
      </c>
      <c r="G44" s="39">
        <f t="shared" si="2"/>
        <v>4.2189013653112367E-3</v>
      </c>
      <c r="I44" s="39">
        <f t="shared" si="3"/>
        <v>5.2736267066390459E-3</v>
      </c>
      <c r="J44" s="39">
        <f t="shared" si="4"/>
        <v>4.9634133709543964E-3</v>
      </c>
      <c r="K44" s="39">
        <f t="shared" si="5"/>
        <v>4.6876681836791516E-3</v>
      </c>
      <c r="L44" s="40"/>
      <c r="M44" s="41">
        <f t="shared" si="6"/>
        <v>3.956906425932601E-4</v>
      </c>
      <c r="N44" s="42">
        <f t="shared" si="7"/>
        <v>3.9569064259326013E-3</v>
      </c>
      <c r="O44" s="41">
        <f t="shared" si="8"/>
        <v>8.2498789357739026E-4</v>
      </c>
      <c r="P44" s="42">
        <f t="shared" si="9"/>
        <v>4.1249394678869516E-3</v>
      </c>
      <c r="Q44" s="41">
        <f t="shared" si="10"/>
        <v>1.7200432643257365E-3</v>
      </c>
      <c r="R44" s="42">
        <f t="shared" si="11"/>
        <v>4.3001081608143414E-3</v>
      </c>
      <c r="S44" s="41">
        <f t="shared" si="12"/>
        <v>2.6436022052054894E-3</v>
      </c>
      <c r="T44" s="42">
        <f t="shared" si="13"/>
        <v>4.4060036753424819E-3</v>
      </c>
      <c r="U44" s="41">
        <f t="shared" si="14"/>
        <v>3.5861724204499486E-3</v>
      </c>
      <c r="V44" s="42">
        <f t="shared" si="15"/>
        <v>4.4827155255624355E-3</v>
      </c>
      <c r="W44" s="41">
        <f t="shared" si="16"/>
        <v>4.5431364428588023E-3</v>
      </c>
      <c r="X44" s="42">
        <f t="shared" si="17"/>
        <v>4.5431364428588023E-3</v>
      </c>
    </row>
    <row r="45" spans="1:24" x14ac:dyDescent="0.2">
      <c r="A45" s="52">
        <f t="shared" si="18"/>
        <v>33</v>
      </c>
      <c r="B45" s="52" t="s">
        <v>59</v>
      </c>
      <c r="C45" s="35">
        <v>45710</v>
      </c>
      <c r="D45" s="36">
        <v>5000</v>
      </c>
      <c r="E45" s="37">
        <v>2.162037037037037E-2</v>
      </c>
      <c r="F45" s="38">
        <f t="shared" si="1"/>
        <v>4.5076991695629974E-2</v>
      </c>
      <c r="G45" s="39">
        <f t="shared" si="2"/>
        <v>4.535028403702077E-3</v>
      </c>
      <c r="I45" s="39">
        <f t="shared" si="3"/>
        <v>5.6687855046275958E-3</v>
      </c>
      <c r="J45" s="39">
        <f t="shared" si="4"/>
        <v>5.3353275337671494E-3</v>
      </c>
      <c r="K45" s="39">
        <f t="shared" si="5"/>
        <v>5.0389204485578633E-3</v>
      </c>
      <c r="L45" s="40"/>
      <c r="M45" s="41">
        <f t="shared" si="6"/>
        <v>4.2742993812602039E-4</v>
      </c>
      <c r="N45" s="42">
        <f t="shared" si="7"/>
        <v>4.2742993812602036E-3</v>
      </c>
      <c r="O45" s="41">
        <f t="shared" si="8"/>
        <v>8.9116215130963065E-4</v>
      </c>
      <c r="P45" s="42">
        <f t="shared" si="9"/>
        <v>4.4558107565481533E-3</v>
      </c>
      <c r="Q45" s="41">
        <f t="shared" si="10"/>
        <v>1.8580120601956098E-3</v>
      </c>
      <c r="R45" s="42">
        <f t="shared" si="11"/>
        <v>4.6450301504890245E-3</v>
      </c>
      <c r="S45" s="41">
        <f t="shared" si="12"/>
        <v>2.8556518789409463E-3</v>
      </c>
      <c r="T45" s="42">
        <f t="shared" si="13"/>
        <v>4.7594197982349104E-3</v>
      </c>
      <c r="U45" s="41">
        <f t="shared" si="14"/>
        <v>3.8738279119675894E-3</v>
      </c>
      <c r="V45" s="42">
        <f t="shared" si="15"/>
        <v>4.8422848899594868E-3</v>
      </c>
      <c r="W45" s="41">
        <f t="shared" si="16"/>
        <v>4.9075523139557884E-3</v>
      </c>
      <c r="X45" s="42">
        <f t="shared" si="17"/>
        <v>4.9075523139557884E-3</v>
      </c>
    </row>
    <row r="46" spans="1:24" x14ac:dyDescent="0.2">
      <c r="A46" s="52">
        <f t="shared" si="18"/>
        <v>34</v>
      </c>
      <c r="B46" s="51" t="s">
        <v>59</v>
      </c>
      <c r="C46" s="35">
        <v>45738</v>
      </c>
      <c r="D46" s="36">
        <v>8000</v>
      </c>
      <c r="E46" s="37">
        <v>3.2893518518518516E-2</v>
      </c>
      <c r="F46" s="38">
        <f t="shared" si="1"/>
        <v>4.1671098094213349E-2</v>
      </c>
      <c r="G46" s="39">
        <f t="shared" si="2"/>
        <v>4.2133621884098858E-3</v>
      </c>
      <c r="I46" s="39">
        <f t="shared" si="3"/>
        <v>5.2667027355123566E-3</v>
      </c>
      <c r="J46" s="39">
        <f t="shared" si="4"/>
        <v>4.9568966922469244E-3</v>
      </c>
      <c r="K46" s="39">
        <f t="shared" si="5"/>
        <v>4.6815135426776511E-3</v>
      </c>
      <c r="L46" s="40"/>
      <c r="M46" s="41">
        <f t="shared" si="6"/>
        <v>3.9513450676389496E-4</v>
      </c>
      <c r="N46" s="42">
        <f t="shared" si="7"/>
        <v>3.9513450676389502E-3</v>
      </c>
      <c r="O46" s="41">
        <f t="shared" si="8"/>
        <v>8.2382838845641002E-4</v>
      </c>
      <c r="P46" s="42">
        <f t="shared" si="9"/>
        <v>4.1191419422820499E-3</v>
      </c>
      <c r="Q46" s="41">
        <f t="shared" si="10"/>
        <v>1.717625775549453E-3</v>
      </c>
      <c r="R46" s="42">
        <f t="shared" si="11"/>
        <v>4.2940644388736321E-3</v>
      </c>
      <c r="S46" s="41">
        <f t="shared" si="12"/>
        <v>2.6398866715368944E-3</v>
      </c>
      <c r="T46" s="42">
        <f t="shared" si="13"/>
        <v>4.3998111192281577E-3</v>
      </c>
      <c r="U46" s="41">
        <f t="shared" si="14"/>
        <v>3.5811321218969616E-3</v>
      </c>
      <c r="V46" s="42">
        <f t="shared" si="15"/>
        <v>4.4764151523712017E-3</v>
      </c>
      <c r="W46" s="41">
        <f t="shared" si="16"/>
        <v>4.5367511491935051E-3</v>
      </c>
      <c r="X46" s="42">
        <f t="shared" si="17"/>
        <v>4.5367511491935051E-3</v>
      </c>
    </row>
    <row r="47" spans="1:24" x14ac:dyDescent="0.2">
      <c r="A47" s="52">
        <f t="shared" si="18"/>
        <v>35</v>
      </c>
      <c r="B47" s="51" t="s">
        <v>59</v>
      </c>
      <c r="C47" s="35">
        <v>45732</v>
      </c>
      <c r="D47" s="36">
        <v>10000</v>
      </c>
      <c r="E47" s="37">
        <v>4.0057870370370369E-2</v>
      </c>
      <c r="F47" s="38">
        <f t="shared" si="1"/>
        <v>4.0057870370370369E-2</v>
      </c>
      <c r="G47" s="39">
        <f t="shared" si="2"/>
        <v>4.0610025092592591E-3</v>
      </c>
      <c r="I47" s="39">
        <f t="shared" si="3"/>
        <v>5.0762531365740734E-3</v>
      </c>
      <c r="J47" s="39">
        <f t="shared" si="4"/>
        <v>4.777650010893246E-3</v>
      </c>
      <c r="K47" s="39">
        <f t="shared" si="5"/>
        <v>4.5122250102880655E-3</v>
      </c>
      <c r="L47" s="40"/>
      <c r="M47" s="41">
        <f t="shared" si="6"/>
        <v>3.7983752707986175E-4</v>
      </c>
      <c r="N47" s="42">
        <f t="shared" si="7"/>
        <v>3.7983752707986176E-3</v>
      </c>
      <c r="O47" s="41">
        <f t="shared" si="8"/>
        <v>7.9193523332663613E-4</v>
      </c>
      <c r="P47" s="42">
        <f t="shared" si="9"/>
        <v>3.9596761666331809E-3</v>
      </c>
      <c r="Q47" s="41">
        <f t="shared" si="10"/>
        <v>1.6511307310934861E-3</v>
      </c>
      <c r="R47" s="42">
        <f t="shared" si="11"/>
        <v>4.1278268277337151E-3</v>
      </c>
      <c r="S47" s="41">
        <f t="shared" si="12"/>
        <v>2.5376878200283884E-3</v>
      </c>
      <c r="T47" s="42">
        <f t="shared" si="13"/>
        <v>4.2294797000473139E-3</v>
      </c>
      <c r="U47" s="41">
        <f t="shared" si="14"/>
        <v>3.4424945076750543E-3</v>
      </c>
      <c r="V47" s="42">
        <f t="shared" si="15"/>
        <v>4.3031181345938177E-3</v>
      </c>
      <c r="W47" s="41">
        <f t="shared" si="16"/>
        <v>4.3611183229716353E-3</v>
      </c>
      <c r="X47" s="42">
        <f t="shared" si="17"/>
        <v>4.3611183229716353E-3</v>
      </c>
    </row>
    <row r="48" spans="1:24" x14ac:dyDescent="0.2">
      <c r="A48" s="52">
        <f t="shared" si="18"/>
        <v>36</v>
      </c>
      <c r="B48" s="51" t="s">
        <v>103</v>
      </c>
      <c r="C48" s="35">
        <v>45738</v>
      </c>
      <c r="D48" s="36">
        <v>4000</v>
      </c>
      <c r="E48" s="37">
        <v>1.9166666666666665E-2</v>
      </c>
      <c r="F48" s="38">
        <f t="shared" si="1"/>
        <v>5.0624762543746149E-2</v>
      </c>
      <c r="G48" s="39">
        <f t="shared" si="2"/>
        <v>5.0589820736815609E-3</v>
      </c>
      <c r="I48" s="39">
        <f t="shared" si="3"/>
        <v>6.3237275921019511E-3</v>
      </c>
      <c r="J48" s="39">
        <f t="shared" si="4"/>
        <v>5.9517436160959544E-3</v>
      </c>
      <c r="K48" s="39">
        <f t="shared" si="5"/>
        <v>5.6210911929795116E-3</v>
      </c>
      <c r="L48" s="40"/>
      <c r="M48" s="41">
        <f t="shared" si="6"/>
        <v>4.8003512008578991E-4</v>
      </c>
      <c r="N48" s="42">
        <f t="shared" si="7"/>
        <v>4.8003512008578993E-3</v>
      </c>
      <c r="O48" s="41">
        <f t="shared" si="8"/>
        <v>1.0008403533813843E-3</v>
      </c>
      <c r="P48" s="42">
        <f t="shared" si="9"/>
        <v>5.0042017669069214E-3</v>
      </c>
      <c r="Q48" s="41">
        <f t="shared" si="10"/>
        <v>2.0866836009364436E-3</v>
      </c>
      <c r="R48" s="42">
        <f t="shared" si="11"/>
        <v>5.216709002341109E-3</v>
      </c>
      <c r="S48" s="41">
        <f t="shared" si="12"/>
        <v>3.2071061719276856E-3</v>
      </c>
      <c r="T48" s="42">
        <f t="shared" si="13"/>
        <v>5.3451769532128091E-3</v>
      </c>
      <c r="U48" s="41">
        <f t="shared" si="14"/>
        <v>4.3505924153697988E-3</v>
      </c>
      <c r="V48" s="42">
        <f t="shared" si="15"/>
        <v>5.4382405192122483E-3</v>
      </c>
      <c r="W48" s="41">
        <f t="shared" si="16"/>
        <v>5.511540615721908E-3</v>
      </c>
      <c r="X48" s="42">
        <f t="shared" si="17"/>
        <v>5.511540615721908E-3</v>
      </c>
    </row>
    <row r="49" spans="1:24" x14ac:dyDescent="0.2">
      <c r="A49" s="52">
        <f t="shared" si="18"/>
        <v>37</v>
      </c>
      <c r="B49" s="51" t="s">
        <v>103</v>
      </c>
      <c r="C49" s="35">
        <v>45732</v>
      </c>
      <c r="D49" s="36">
        <v>5000</v>
      </c>
      <c r="E49" s="37">
        <v>2.2928240740740742E-2</v>
      </c>
      <c r="F49" s="38">
        <f t="shared" si="1"/>
        <v>4.7803811857089387E-2</v>
      </c>
      <c r="G49" s="39">
        <f t="shared" si="2"/>
        <v>4.7925602070309501E-3</v>
      </c>
      <c r="I49" s="39">
        <f t="shared" si="3"/>
        <v>5.9907002587886874E-3</v>
      </c>
      <c r="J49" s="39">
        <f t="shared" si="4"/>
        <v>5.638306125918765E-3</v>
      </c>
      <c r="K49" s="39">
        <f t="shared" si="5"/>
        <v>5.3250668967010552E-3</v>
      </c>
      <c r="L49" s="40"/>
      <c r="M49" s="41">
        <f t="shared" si="6"/>
        <v>4.5328624594627751E-4</v>
      </c>
      <c r="N49" s="42">
        <f t="shared" si="7"/>
        <v>4.5328624594627755E-3</v>
      </c>
      <c r="O49" s="41">
        <f t="shared" si="8"/>
        <v>9.450707825184037E-4</v>
      </c>
      <c r="P49" s="42">
        <f t="shared" si="9"/>
        <v>4.7253539125920183E-3</v>
      </c>
      <c r="Q49" s="41">
        <f t="shared" si="10"/>
        <v>1.9704078646935238E-3</v>
      </c>
      <c r="R49" s="42">
        <f t="shared" si="11"/>
        <v>4.9260196617338095E-3</v>
      </c>
      <c r="S49" s="41">
        <f t="shared" si="12"/>
        <v>3.0283974155149965E-3</v>
      </c>
      <c r="T49" s="42">
        <f t="shared" si="13"/>
        <v>5.0473290258583282E-3</v>
      </c>
      <c r="U49" s="41">
        <f t="shared" si="14"/>
        <v>4.1081654676701253E-3</v>
      </c>
      <c r="V49" s="42">
        <f t="shared" si="15"/>
        <v>5.1352068345876566E-3</v>
      </c>
      <c r="W49" s="41">
        <f t="shared" si="16"/>
        <v>5.2044224485794524E-3</v>
      </c>
      <c r="X49" s="42">
        <f t="shared" si="17"/>
        <v>5.2044224485794524E-3</v>
      </c>
    </row>
    <row r="50" spans="1:24" x14ac:dyDescent="0.2">
      <c r="A50" s="52">
        <f t="shared" si="18"/>
        <v>38</v>
      </c>
      <c r="B50" s="52" t="s">
        <v>57</v>
      </c>
      <c r="C50" s="35">
        <v>45710</v>
      </c>
      <c r="D50" s="36">
        <v>5000</v>
      </c>
      <c r="E50" s="37">
        <v>2.5937499999999999E-2</v>
      </c>
      <c r="F50" s="38">
        <f t="shared" si="1"/>
        <v>5.407791134363317E-2</v>
      </c>
      <c r="G50" s="39">
        <f t="shared" si="2"/>
        <v>5.3851112589380903E-3</v>
      </c>
      <c r="I50" s="39">
        <f t="shared" si="3"/>
        <v>6.7313890736726122E-3</v>
      </c>
      <c r="J50" s="39">
        <f t="shared" si="4"/>
        <v>6.3354250105154006E-3</v>
      </c>
      <c r="K50" s="39">
        <f t="shared" si="5"/>
        <v>5.9834569543756556E-3</v>
      </c>
      <c r="L50" s="40"/>
      <c r="M50" s="41">
        <f t="shared" si="6"/>
        <v>5.1277863562120538E-4</v>
      </c>
      <c r="N50" s="42">
        <f t="shared" si="7"/>
        <v>5.1277863562120543E-3</v>
      </c>
      <c r="O50" s="41">
        <f t="shared" si="8"/>
        <v>1.0691083410518639E-3</v>
      </c>
      <c r="P50" s="42">
        <f t="shared" si="9"/>
        <v>5.3455417052593194E-3</v>
      </c>
      <c r="Q50" s="41">
        <f t="shared" si="10"/>
        <v>2.2290176803524417E-3</v>
      </c>
      <c r="R50" s="42">
        <f t="shared" si="11"/>
        <v>5.5725442008811047E-3</v>
      </c>
      <c r="S50" s="41">
        <f t="shared" si="12"/>
        <v>3.4258650217915739E-3</v>
      </c>
      <c r="T50" s="42">
        <f t="shared" si="13"/>
        <v>5.7097750363192899E-3</v>
      </c>
      <c r="U50" s="41">
        <f t="shared" si="14"/>
        <v>4.6473492241538364E-3</v>
      </c>
      <c r="V50" s="42">
        <f t="shared" si="15"/>
        <v>5.8091865301922955E-3</v>
      </c>
      <c r="W50" s="41">
        <f t="shared" si="16"/>
        <v>5.8874864751471741E-3</v>
      </c>
      <c r="X50" s="42">
        <f t="shared" si="17"/>
        <v>5.8874864751471741E-3</v>
      </c>
    </row>
    <row r="51" spans="1:24" x14ac:dyDescent="0.2">
      <c r="A51" s="52">
        <f t="shared" si="18"/>
        <v>39</v>
      </c>
      <c r="B51" s="52" t="s">
        <v>57</v>
      </c>
      <c r="C51" s="35">
        <v>45760</v>
      </c>
      <c r="D51" s="36">
        <v>5000</v>
      </c>
      <c r="E51" s="37">
        <v>2.2199074074074072E-2</v>
      </c>
      <c r="F51" s="38">
        <f t="shared" si="1"/>
        <v>4.6283549289196084E-2</v>
      </c>
      <c r="G51" s="39">
        <f t="shared" si="2"/>
        <v>4.6489805290688344E-3</v>
      </c>
      <c r="I51" s="39">
        <f t="shared" si="3"/>
        <v>5.8112256613360429E-3</v>
      </c>
      <c r="J51" s="39">
        <f t="shared" si="4"/>
        <v>5.4693888577280409E-3</v>
      </c>
      <c r="K51" s="39">
        <f t="shared" si="5"/>
        <v>5.165533921187594E-3</v>
      </c>
      <c r="L51" s="40"/>
      <c r="M51" s="41">
        <f t="shared" si="6"/>
        <v>4.3887078229427575E-4</v>
      </c>
      <c r="N51" s="42">
        <f t="shared" si="7"/>
        <v>4.3887078229427577E-3</v>
      </c>
      <c r="O51" s="41">
        <f t="shared" si="8"/>
        <v>9.150155279506806E-4</v>
      </c>
      <c r="P51" s="42">
        <f t="shared" si="9"/>
        <v>4.5750776397534033E-3</v>
      </c>
      <c r="Q51" s="41">
        <f t="shared" si="10"/>
        <v>1.9077447170530938E-3</v>
      </c>
      <c r="R51" s="42">
        <f t="shared" si="11"/>
        <v>4.7693617926327344E-3</v>
      </c>
      <c r="S51" s="41">
        <f t="shared" si="12"/>
        <v>2.9320879570710568E-3</v>
      </c>
      <c r="T51" s="42">
        <f t="shared" si="13"/>
        <v>4.8868132617850947E-3</v>
      </c>
      <c r="U51" s="41">
        <f t="shared" si="14"/>
        <v>3.9775170959067642E-3</v>
      </c>
      <c r="V51" s="42">
        <f t="shared" si="15"/>
        <v>4.9718963698834554E-3</v>
      </c>
      <c r="W51" s="41">
        <f t="shared" si="16"/>
        <v>5.0389107806034271E-3</v>
      </c>
      <c r="X51" s="42">
        <f t="shared" si="17"/>
        <v>5.0389107806034271E-3</v>
      </c>
    </row>
    <row r="52" spans="1:24" x14ac:dyDescent="0.2">
      <c r="A52" s="52"/>
      <c r="B52" s="52"/>
      <c r="C52" s="35"/>
      <c r="D52" s="36"/>
      <c r="E52" s="37"/>
      <c r="F52" s="39"/>
      <c r="G52" s="38"/>
      <c r="I52" s="41"/>
      <c r="J52" s="42"/>
      <c r="K52" s="39"/>
      <c r="L52" s="39"/>
      <c r="M52" s="39"/>
      <c r="N52" s="40"/>
      <c r="O52" s="41"/>
      <c r="P52" s="42"/>
      <c r="Q52" s="41"/>
      <c r="R52" s="42"/>
      <c r="S52" s="41"/>
      <c r="T52" s="42"/>
      <c r="U52" s="41"/>
      <c r="V52" s="42"/>
      <c r="W52" s="41"/>
      <c r="X52" s="42"/>
    </row>
    <row r="53" spans="1:24" x14ac:dyDescent="0.2">
      <c r="A53" s="52"/>
      <c r="B53" s="52"/>
      <c r="C53" s="35"/>
      <c r="D53" s="36"/>
      <c r="E53" s="37"/>
      <c r="F53" s="39"/>
      <c r="G53" s="38"/>
      <c r="I53" s="41"/>
      <c r="J53" s="42"/>
      <c r="K53" s="39"/>
      <c r="L53" s="39"/>
      <c r="M53" s="39"/>
      <c r="N53" s="40"/>
      <c r="O53" s="41"/>
      <c r="P53" s="42"/>
      <c r="Q53" s="41"/>
      <c r="R53" s="42"/>
      <c r="S53" s="41"/>
      <c r="T53" s="42"/>
      <c r="U53" s="41"/>
      <c r="V53" s="42"/>
      <c r="W53" s="41"/>
      <c r="X53" s="42"/>
    </row>
    <row r="54" spans="1:24" x14ac:dyDescent="0.2">
      <c r="A54" s="52"/>
      <c r="B54" s="52"/>
      <c r="C54" s="35"/>
      <c r="D54" s="36"/>
      <c r="E54" s="37"/>
      <c r="F54" s="39"/>
      <c r="G54" s="38"/>
      <c r="I54" s="41"/>
      <c r="J54" s="42"/>
      <c r="K54" s="39"/>
      <c r="L54" s="39"/>
      <c r="M54" s="39"/>
      <c r="N54" s="40"/>
      <c r="O54" s="41"/>
      <c r="P54" s="42"/>
      <c r="Q54" s="41"/>
      <c r="R54" s="42"/>
      <c r="S54" s="41"/>
      <c r="T54" s="42"/>
      <c r="U54" s="41"/>
      <c r="V54" s="42"/>
      <c r="W54" s="41"/>
      <c r="X54" s="42"/>
    </row>
    <row r="55" spans="1:24" x14ac:dyDescent="0.2">
      <c r="A55" s="52"/>
      <c r="B55" s="52"/>
      <c r="C55" s="35"/>
      <c r="D55" s="36"/>
      <c r="E55" s="37"/>
      <c r="F55" s="39"/>
      <c r="G55" s="38"/>
      <c r="I55" s="41"/>
      <c r="J55" s="42"/>
      <c r="K55" s="39"/>
      <c r="L55" s="39"/>
      <c r="M55" s="39"/>
      <c r="N55" s="40"/>
      <c r="O55" s="41"/>
      <c r="P55" s="42"/>
      <c r="Q55" s="41"/>
      <c r="R55" s="42"/>
      <c r="S55" s="41"/>
      <c r="T55" s="42"/>
      <c r="U55" s="41"/>
      <c r="V55" s="42"/>
      <c r="W55" s="41"/>
      <c r="X55" s="42"/>
    </row>
    <row r="56" spans="1:24" x14ac:dyDescent="0.2">
      <c r="A56" s="52"/>
      <c r="B56" s="52"/>
      <c r="C56" s="35"/>
      <c r="D56" s="36"/>
      <c r="E56" s="37"/>
      <c r="F56" s="39"/>
      <c r="G56" s="38"/>
      <c r="I56" s="41"/>
      <c r="J56" s="42"/>
      <c r="K56" s="39"/>
      <c r="L56" s="39"/>
      <c r="M56" s="39"/>
      <c r="N56" s="40"/>
      <c r="O56" s="41"/>
      <c r="P56" s="42"/>
      <c r="Q56" s="41"/>
      <c r="R56" s="42"/>
      <c r="S56" s="41"/>
      <c r="T56" s="42"/>
      <c r="U56" s="41"/>
      <c r="V56" s="42"/>
      <c r="W56" s="41"/>
      <c r="X56" s="42"/>
    </row>
    <row r="57" spans="1:24" x14ac:dyDescent="0.2">
      <c r="A57" s="52"/>
      <c r="B57" s="52"/>
      <c r="C57" s="35"/>
      <c r="D57" s="36"/>
      <c r="E57" s="37"/>
      <c r="F57" s="39"/>
      <c r="G57" s="38"/>
      <c r="I57" s="41"/>
      <c r="J57" s="42"/>
      <c r="K57" s="39"/>
      <c r="L57" s="39"/>
      <c r="M57" s="39"/>
      <c r="N57" s="40"/>
      <c r="O57" s="41"/>
      <c r="P57" s="42"/>
      <c r="Q57" s="41"/>
      <c r="R57" s="42"/>
      <c r="S57" s="41"/>
      <c r="T57" s="42"/>
      <c r="U57" s="41"/>
      <c r="V57" s="42"/>
      <c r="W57" s="41"/>
      <c r="X57" s="42"/>
    </row>
    <row r="58" spans="1:24" x14ac:dyDescent="0.2">
      <c r="A58" s="52"/>
      <c r="B58" s="52"/>
      <c r="C58" s="35"/>
      <c r="D58" s="36"/>
      <c r="E58" s="37"/>
      <c r="F58" s="39"/>
      <c r="G58" s="38"/>
      <c r="I58" s="41"/>
      <c r="J58" s="42"/>
      <c r="K58" s="39"/>
      <c r="L58" s="39"/>
      <c r="M58" s="39"/>
      <c r="N58" s="40"/>
      <c r="O58" s="41"/>
      <c r="P58" s="42"/>
      <c r="Q58" s="41"/>
      <c r="R58" s="42"/>
      <c r="S58" s="41"/>
      <c r="T58" s="42"/>
      <c r="U58" s="41"/>
      <c r="V58" s="42"/>
      <c r="W58" s="41"/>
      <c r="X58" s="42"/>
    </row>
    <row r="59" spans="1:24" x14ac:dyDescent="0.2">
      <c r="A59" s="52"/>
      <c r="B59" s="52"/>
      <c r="C59" s="35"/>
      <c r="D59" s="36"/>
      <c r="E59" s="37"/>
      <c r="F59" s="39"/>
      <c r="G59" s="38"/>
      <c r="I59" s="41"/>
      <c r="J59" s="42"/>
      <c r="K59" s="39"/>
      <c r="L59" s="39"/>
      <c r="M59" s="39"/>
      <c r="N59" s="40"/>
      <c r="O59" s="41"/>
      <c r="P59" s="42"/>
      <c r="Q59" s="41"/>
      <c r="R59" s="42"/>
      <c r="S59" s="41"/>
      <c r="T59" s="42"/>
      <c r="U59" s="41"/>
      <c r="V59" s="42"/>
      <c r="W59" s="41"/>
      <c r="X59" s="42"/>
    </row>
    <row r="60" spans="1:24" x14ac:dyDescent="0.2">
      <c r="A60" s="52"/>
      <c r="B60" s="52"/>
      <c r="C60" s="35"/>
      <c r="D60" s="36"/>
      <c r="E60" s="37"/>
      <c r="F60" s="39"/>
      <c r="G60" s="38"/>
      <c r="I60" s="41"/>
      <c r="J60" s="42"/>
      <c r="K60" s="39"/>
      <c r="L60" s="39"/>
      <c r="M60" s="39"/>
      <c r="N60" s="40"/>
      <c r="O60" s="41"/>
      <c r="P60" s="42"/>
      <c r="Q60" s="41"/>
      <c r="R60" s="42"/>
      <c r="S60" s="41"/>
      <c r="T60" s="42"/>
      <c r="U60" s="41"/>
      <c r="V60" s="42"/>
      <c r="W60" s="41"/>
      <c r="X60" s="42"/>
    </row>
    <row r="61" spans="1:24" x14ac:dyDescent="0.2">
      <c r="A61" s="52"/>
      <c r="B61" s="52"/>
      <c r="C61" s="35"/>
      <c r="D61" s="36"/>
      <c r="E61" s="37"/>
      <c r="F61" s="39"/>
      <c r="G61" s="38"/>
      <c r="I61" s="41"/>
      <c r="J61" s="42"/>
      <c r="K61" s="39"/>
      <c r="L61" s="39"/>
      <c r="M61" s="39"/>
      <c r="N61" s="40"/>
      <c r="O61" s="41"/>
      <c r="P61" s="42"/>
      <c r="Q61" s="41"/>
      <c r="R61" s="42"/>
      <c r="S61" s="41"/>
      <c r="T61" s="42"/>
      <c r="U61" s="41"/>
      <c r="V61" s="42"/>
      <c r="W61" s="41"/>
      <c r="X61" s="42"/>
    </row>
    <row r="62" spans="1:24" x14ac:dyDescent="0.2">
      <c r="A62" t="s">
        <v>99</v>
      </c>
      <c r="O62" s="47" t="s">
        <v>12</v>
      </c>
      <c r="P62" s="48">
        <v>0.75</v>
      </c>
      <c r="Q62" s="49" t="s">
        <v>49</v>
      </c>
      <c r="R62" s="49"/>
      <c r="S62" s="49"/>
    </row>
    <row r="63" spans="1:24" ht="16" x14ac:dyDescent="0.2">
      <c r="A63" s="55" t="s">
        <v>67</v>
      </c>
      <c r="B63" s="55" t="s">
        <v>68</v>
      </c>
      <c r="C63" s="55" t="s">
        <v>69</v>
      </c>
      <c r="D63" s="55" t="s">
        <v>70</v>
      </c>
      <c r="E63" s="55" t="s">
        <v>71</v>
      </c>
      <c r="O63" s="47" t="s">
        <v>13</v>
      </c>
      <c r="P63" s="48">
        <v>0.8</v>
      </c>
      <c r="Q63" s="49" t="s">
        <v>49</v>
      </c>
      <c r="R63" s="49"/>
      <c r="S63" s="49"/>
    </row>
    <row r="64" spans="1:24" ht="16" x14ac:dyDescent="0.2">
      <c r="A64" s="50" t="s">
        <v>72</v>
      </c>
      <c r="B64" s="50" t="s">
        <v>73</v>
      </c>
      <c r="C64" s="50" t="s">
        <v>74</v>
      </c>
      <c r="D64" s="50" t="s">
        <v>75</v>
      </c>
      <c r="E64" s="50" t="s">
        <v>76</v>
      </c>
      <c r="O64" s="47" t="s">
        <v>14</v>
      </c>
      <c r="P64" s="48">
        <v>0.85</v>
      </c>
      <c r="Q64" s="49" t="s">
        <v>49</v>
      </c>
      <c r="R64" s="49"/>
      <c r="S64" s="49"/>
    </row>
    <row r="65" spans="1:19" ht="16" x14ac:dyDescent="0.2">
      <c r="A65" s="50" t="s">
        <v>77</v>
      </c>
      <c r="B65" s="50" t="s">
        <v>78</v>
      </c>
      <c r="C65" s="50" t="s">
        <v>79</v>
      </c>
      <c r="D65" s="50" t="s">
        <v>80</v>
      </c>
      <c r="E65" s="50" t="s">
        <v>81</v>
      </c>
      <c r="O65" s="47" t="s">
        <v>15</v>
      </c>
      <c r="P65" s="48">
        <v>0.9</v>
      </c>
      <c r="Q65" s="49" t="s">
        <v>49</v>
      </c>
      <c r="R65" s="49"/>
      <c r="S65" s="49"/>
    </row>
    <row r="66" spans="1:19" ht="16" x14ac:dyDescent="0.2">
      <c r="A66" s="50" t="s">
        <v>82</v>
      </c>
      <c r="B66" s="50" t="s">
        <v>83</v>
      </c>
      <c r="C66" s="50" t="s">
        <v>84</v>
      </c>
      <c r="D66" s="50" t="s">
        <v>85</v>
      </c>
      <c r="E66" s="50" t="s">
        <v>86</v>
      </c>
      <c r="O66" s="47" t="s">
        <v>16</v>
      </c>
      <c r="P66" s="48">
        <v>0.95</v>
      </c>
      <c r="Q66" s="49" t="s">
        <v>49</v>
      </c>
      <c r="R66" s="49"/>
      <c r="S66" s="49"/>
    </row>
    <row r="67" spans="1:19" ht="16" x14ac:dyDescent="0.2">
      <c r="A67" s="50" t="s">
        <v>87</v>
      </c>
      <c r="B67" s="50" t="s">
        <v>88</v>
      </c>
      <c r="C67" s="50" t="s">
        <v>89</v>
      </c>
      <c r="D67" s="50" t="s">
        <v>90</v>
      </c>
      <c r="E67" s="50" t="s">
        <v>91</v>
      </c>
    </row>
    <row r="68" spans="1:19" ht="16" x14ac:dyDescent="0.2">
      <c r="A68" s="50" t="s">
        <v>92</v>
      </c>
      <c r="B68" s="50" t="s">
        <v>93</v>
      </c>
      <c r="C68" s="50" t="s">
        <v>94</v>
      </c>
      <c r="D68" s="50" t="s">
        <v>95</v>
      </c>
      <c r="E68" s="50" t="s">
        <v>96</v>
      </c>
    </row>
    <row r="69" spans="1:19" ht="16" x14ac:dyDescent="0.2">
      <c r="A69" s="50" t="s">
        <v>97</v>
      </c>
      <c r="B69" s="50" t="s">
        <v>98</v>
      </c>
      <c r="C69" s="50" t="s">
        <v>96</v>
      </c>
      <c r="D69" s="50" t="s">
        <v>96</v>
      </c>
      <c r="E69" s="50" t="s">
        <v>96</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E18AD-9728-7F4F-ACE3-7D9D06339501}">
  <dimension ref="A1:E19"/>
  <sheetViews>
    <sheetView topLeftCell="A6" workbookViewId="0">
      <selection activeCell="A6" sqref="A1:XFD1048576"/>
    </sheetView>
  </sheetViews>
  <sheetFormatPr baseColWidth="10" defaultRowHeight="14" x14ac:dyDescent="0.15"/>
  <cols>
    <col min="1" max="1" width="7" style="52" bestFit="1" customWidth="1"/>
    <col min="2" max="2" width="11.6640625" style="52" bestFit="1" customWidth="1"/>
    <col min="3" max="3" width="12.5" style="52" bestFit="1" customWidth="1"/>
    <col min="4" max="4" width="10.1640625" style="52" customWidth="1"/>
    <col min="5" max="5" width="39.1640625" style="52" bestFit="1" customWidth="1"/>
    <col min="6" max="16384" width="10.83203125" style="52"/>
  </cols>
  <sheetData>
    <row r="1" spans="1:5" ht="65" customHeight="1" x14ac:dyDescent="0.15">
      <c r="A1" s="56" t="s">
        <v>0</v>
      </c>
      <c r="B1" s="56" t="s">
        <v>112</v>
      </c>
      <c r="C1" s="56" t="s">
        <v>113</v>
      </c>
      <c r="D1" s="56" t="s">
        <v>115</v>
      </c>
      <c r="E1" s="56" t="s">
        <v>114</v>
      </c>
    </row>
    <row r="2" spans="1:5" ht="75" x14ac:dyDescent="0.15">
      <c r="A2" s="52" t="s">
        <v>103</v>
      </c>
      <c r="B2" s="60">
        <v>0.32291666666666669</v>
      </c>
      <c r="C2" s="60">
        <v>0.27916666666666667</v>
      </c>
      <c r="D2" s="60">
        <v>4.3749999999999997E-2</v>
      </c>
      <c r="E2" s="61" t="s">
        <v>116</v>
      </c>
    </row>
    <row r="3" spans="1:5" ht="60" x14ac:dyDescent="0.15">
      <c r="A3" s="52" t="s">
        <v>53</v>
      </c>
      <c r="B3" s="60">
        <v>0.3215277777777778</v>
      </c>
      <c r="C3" s="60">
        <v>0.28472222222222221</v>
      </c>
      <c r="D3" s="60">
        <v>3.6805555555555557E-2</v>
      </c>
      <c r="E3" s="61" t="s">
        <v>117</v>
      </c>
    </row>
    <row r="4" spans="1:5" ht="60" x14ac:dyDescent="0.15">
      <c r="A4" s="52" t="s">
        <v>55</v>
      </c>
      <c r="B4" s="60">
        <v>0.29930555555555555</v>
      </c>
      <c r="C4" s="60">
        <v>0.27708333333333335</v>
      </c>
      <c r="D4" s="60">
        <v>2.2222222222222223E-2</v>
      </c>
      <c r="E4" s="61" t="s">
        <v>118</v>
      </c>
    </row>
    <row r="5" spans="1:5" ht="90" x14ac:dyDescent="0.15">
      <c r="A5" s="52" t="s">
        <v>59</v>
      </c>
      <c r="B5" s="60">
        <v>0.2722222222222222</v>
      </c>
      <c r="C5" s="60">
        <v>0.25277777777777777</v>
      </c>
      <c r="D5" s="60">
        <v>1.9444444444444445E-2</v>
      </c>
      <c r="E5" s="61" t="s">
        <v>119</v>
      </c>
    </row>
    <row r="6" spans="1:5" ht="45" x14ac:dyDescent="0.15">
      <c r="A6" s="52" t="s">
        <v>52</v>
      </c>
      <c r="B6" s="60">
        <v>0.31666666666666665</v>
      </c>
      <c r="C6" s="60">
        <v>0.29791666666666666</v>
      </c>
      <c r="D6" s="60">
        <v>1.8749999999999999E-2</v>
      </c>
      <c r="E6" s="61" t="s">
        <v>120</v>
      </c>
    </row>
    <row r="7" spans="1:5" ht="90" x14ac:dyDescent="0.15">
      <c r="A7" s="52" t="s">
        <v>56</v>
      </c>
      <c r="B7" s="60">
        <v>0.25763888888888886</v>
      </c>
      <c r="C7" s="60">
        <v>0.25347222222222221</v>
      </c>
      <c r="D7" s="60">
        <v>4.1666666666666666E-3</v>
      </c>
      <c r="E7" s="61" t="s">
        <v>121</v>
      </c>
    </row>
    <row r="8" spans="1:5" ht="75" x14ac:dyDescent="0.15">
      <c r="A8" s="52" t="s">
        <v>63</v>
      </c>
      <c r="B8" s="60">
        <v>0.31597222222222221</v>
      </c>
      <c r="C8" s="60">
        <v>0.31527777777777777</v>
      </c>
      <c r="D8" s="60">
        <v>6.9444444444444447E-4</v>
      </c>
      <c r="E8" s="61" t="s">
        <v>122</v>
      </c>
    </row>
    <row r="9" spans="1:5" x14ac:dyDescent="0.15">
      <c r="B9" s="60"/>
      <c r="C9" s="60"/>
      <c r="D9" s="60"/>
      <c r="E9" s="61"/>
    </row>
    <row r="10" spans="1:5" ht="90" x14ac:dyDescent="0.15">
      <c r="A10" s="52" t="s">
        <v>61</v>
      </c>
      <c r="B10" s="60">
        <v>0.28055555555555556</v>
      </c>
      <c r="C10" s="60">
        <v>0.28055555555555556</v>
      </c>
      <c r="D10" s="60">
        <v>0</v>
      </c>
      <c r="E10" s="61" t="s">
        <v>123</v>
      </c>
    </row>
    <row r="11" spans="1:5" ht="60" x14ac:dyDescent="0.15">
      <c r="A11" s="52" t="s">
        <v>62</v>
      </c>
      <c r="B11" s="60">
        <v>0.28055555555555556</v>
      </c>
      <c r="C11" s="60">
        <v>0.28055555555555556</v>
      </c>
      <c r="D11" s="60">
        <v>0</v>
      </c>
      <c r="E11" s="61" t="s">
        <v>124</v>
      </c>
    </row>
    <row r="12" spans="1:5" ht="60" x14ac:dyDescent="0.15">
      <c r="A12" s="52" t="s">
        <v>66</v>
      </c>
      <c r="B12" s="60">
        <v>0.29930555555555555</v>
      </c>
      <c r="C12" s="60">
        <v>0.29930555555555555</v>
      </c>
      <c r="D12" s="60">
        <v>0</v>
      </c>
      <c r="E12" s="61" t="s">
        <v>125</v>
      </c>
    </row>
    <row r="13" spans="1:5" ht="60" x14ac:dyDescent="0.15">
      <c r="A13" s="52" t="s">
        <v>65</v>
      </c>
      <c r="B13" s="60">
        <v>0.25138888888888888</v>
      </c>
      <c r="C13" s="60">
        <v>0.25138888888888888</v>
      </c>
      <c r="D13" s="60">
        <v>0</v>
      </c>
      <c r="E13" s="61" t="s">
        <v>126</v>
      </c>
    </row>
    <row r="14" spans="1:5" x14ac:dyDescent="0.15">
      <c r="B14" s="60"/>
      <c r="C14" s="60"/>
      <c r="D14" s="60"/>
      <c r="E14" s="61"/>
    </row>
    <row r="15" spans="1:5" ht="45" x14ac:dyDescent="0.15">
      <c r="A15" s="52" t="s">
        <v>54</v>
      </c>
      <c r="B15" s="60">
        <v>0.2638888888888889</v>
      </c>
      <c r="C15" s="60">
        <v>0.27847222222222223</v>
      </c>
      <c r="D15" s="62">
        <v>1.1458333333333333E-3</v>
      </c>
      <c r="E15" s="61" t="s">
        <v>127</v>
      </c>
    </row>
    <row r="16" spans="1:5" ht="45" x14ac:dyDescent="0.15">
      <c r="A16" s="52" t="s">
        <v>64</v>
      </c>
      <c r="B16" s="60">
        <v>0.2638888888888889</v>
      </c>
      <c r="C16" s="60">
        <v>0.27986111111111112</v>
      </c>
      <c r="D16" s="62">
        <v>1.1226851851851851E-3</v>
      </c>
      <c r="E16" s="61" t="s">
        <v>128</v>
      </c>
    </row>
    <row r="17" spans="1:5" ht="30" x14ac:dyDescent="0.15">
      <c r="A17" s="52" t="s">
        <v>58</v>
      </c>
      <c r="B17" s="60">
        <v>0.31597222222222221</v>
      </c>
      <c r="C17" s="60">
        <v>0.33819444444444446</v>
      </c>
      <c r="D17" s="62">
        <v>1.0185185185185184E-3</v>
      </c>
      <c r="E17" s="61" t="s">
        <v>129</v>
      </c>
    </row>
    <row r="18" spans="1:5" ht="51" x14ac:dyDescent="0.15">
      <c r="A18" s="52" t="s">
        <v>51</v>
      </c>
      <c r="B18" s="60">
        <v>0.25763888888888886</v>
      </c>
      <c r="C18" s="60">
        <v>0.27986111111111112</v>
      </c>
      <c r="D18" s="62">
        <v>1.0185185185185184E-3</v>
      </c>
      <c r="E18" s="59" t="s">
        <v>130</v>
      </c>
    </row>
    <row r="19" spans="1:5" ht="68" x14ac:dyDescent="0.15">
      <c r="A19" s="52" t="s">
        <v>60</v>
      </c>
      <c r="B19" s="60">
        <v>0.25138888888888888</v>
      </c>
      <c r="C19" s="60">
        <v>0.28125</v>
      </c>
      <c r="D19" s="62">
        <v>8.9120370370370373E-4</v>
      </c>
      <c r="E19" s="59" t="s">
        <v>131</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372ED-18A5-DC4D-80DF-1EEB5EEB7C4A}">
  <dimension ref="A1:D23"/>
  <sheetViews>
    <sheetView workbookViewId="0">
      <selection sqref="A1:C24"/>
    </sheetView>
  </sheetViews>
  <sheetFormatPr baseColWidth="10" defaultColWidth="47.5" defaultRowHeight="15" customHeight="1" x14ac:dyDescent="0.2"/>
  <cols>
    <col min="1" max="1" width="30.1640625" style="66" customWidth="1"/>
    <col min="2" max="2" width="13" bestFit="1" customWidth="1"/>
    <col min="3" max="3" width="14.33203125" customWidth="1"/>
  </cols>
  <sheetData>
    <row r="1" spans="1:4" ht="15" customHeight="1" x14ac:dyDescent="0.2">
      <c r="A1" s="64" t="s">
        <v>0</v>
      </c>
      <c r="B1" s="63" t="s">
        <v>132</v>
      </c>
      <c r="C1" s="63" t="s">
        <v>133</v>
      </c>
      <c r="D1" s="63" t="s">
        <v>134</v>
      </c>
    </row>
    <row r="2" spans="1:4" ht="15" customHeight="1" x14ac:dyDescent="0.2">
      <c r="A2" s="64" t="s">
        <v>103</v>
      </c>
      <c r="B2" s="59" t="s">
        <v>135</v>
      </c>
      <c r="C2" s="59" t="s">
        <v>136</v>
      </c>
      <c r="D2" s="59" t="s">
        <v>137</v>
      </c>
    </row>
    <row r="3" spans="1:4" ht="15" customHeight="1" x14ac:dyDescent="0.2">
      <c r="A3" s="64" t="s">
        <v>53</v>
      </c>
      <c r="B3" s="59" t="s">
        <v>138</v>
      </c>
      <c r="C3" s="59" t="s">
        <v>139</v>
      </c>
      <c r="D3" s="59" t="s">
        <v>140</v>
      </c>
    </row>
    <row r="4" spans="1:4" ht="15" customHeight="1" x14ac:dyDescent="0.2">
      <c r="A4" s="64" t="s">
        <v>55</v>
      </c>
      <c r="B4" s="59" t="s">
        <v>141</v>
      </c>
      <c r="C4" s="59" t="s">
        <v>142</v>
      </c>
      <c r="D4" s="59" t="s">
        <v>143</v>
      </c>
    </row>
    <row r="5" spans="1:4" ht="15" customHeight="1" x14ac:dyDescent="0.2">
      <c r="A5" s="64" t="s">
        <v>59</v>
      </c>
      <c r="B5" s="59" t="s">
        <v>144</v>
      </c>
      <c r="C5" s="59" t="s">
        <v>145</v>
      </c>
      <c r="D5" s="59" t="s">
        <v>146</v>
      </c>
    </row>
    <row r="6" spans="1:4" ht="15" customHeight="1" x14ac:dyDescent="0.2">
      <c r="A6" s="64" t="s">
        <v>52</v>
      </c>
      <c r="B6" s="59" t="s">
        <v>147</v>
      </c>
      <c r="C6" s="59" t="s">
        <v>148</v>
      </c>
      <c r="D6" s="59" t="s">
        <v>149</v>
      </c>
    </row>
    <row r="7" spans="1:4" ht="15" customHeight="1" x14ac:dyDescent="0.2">
      <c r="A7" s="64" t="s">
        <v>56</v>
      </c>
      <c r="B7" s="59" t="s">
        <v>150</v>
      </c>
      <c r="C7" s="59" t="s">
        <v>151</v>
      </c>
      <c r="D7" s="59" t="s">
        <v>152</v>
      </c>
    </row>
    <row r="8" spans="1:4" ht="15" customHeight="1" x14ac:dyDescent="0.2">
      <c r="A8" s="64" t="s">
        <v>63</v>
      </c>
      <c r="B8" s="59" t="s">
        <v>153</v>
      </c>
      <c r="C8" s="59" t="s">
        <v>154</v>
      </c>
      <c r="D8" s="59" t="s">
        <v>155</v>
      </c>
    </row>
    <row r="9" spans="1:4" ht="15" customHeight="1" x14ac:dyDescent="0.2">
      <c r="A9" s="65"/>
    </row>
    <row r="10" spans="1:4" s="34" customFormat="1" ht="34" x14ac:dyDescent="0.2">
      <c r="A10" s="67" t="s">
        <v>156</v>
      </c>
    </row>
    <row r="11" spans="1:4" ht="15" customHeight="1" x14ac:dyDescent="0.2">
      <c r="A11" s="64" t="s">
        <v>0</v>
      </c>
      <c r="B11" s="63" t="s">
        <v>157</v>
      </c>
      <c r="D11" s="63" t="s">
        <v>158</v>
      </c>
    </row>
    <row r="12" spans="1:4" ht="15" customHeight="1" x14ac:dyDescent="0.2">
      <c r="A12" s="64" t="s">
        <v>61</v>
      </c>
      <c r="B12" s="59" t="s">
        <v>159</v>
      </c>
      <c r="D12" s="59" t="s">
        <v>160</v>
      </c>
    </row>
    <row r="13" spans="1:4" ht="15" customHeight="1" x14ac:dyDescent="0.2">
      <c r="A13" s="64" t="s">
        <v>62</v>
      </c>
      <c r="B13" s="59" t="s">
        <v>159</v>
      </c>
      <c r="D13" s="59" t="s">
        <v>161</v>
      </c>
    </row>
    <row r="14" spans="1:4" ht="15" customHeight="1" x14ac:dyDescent="0.2">
      <c r="A14" s="64" t="s">
        <v>66</v>
      </c>
      <c r="B14" s="59" t="s">
        <v>162</v>
      </c>
      <c r="D14" s="59" t="s">
        <v>163</v>
      </c>
    </row>
    <row r="15" spans="1:4" ht="15" customHeight="1" x14ac:dyDescent="0.2">
      <c r="A15" s="64" t="s">
        <v>65</v>
      </c>
      <c r="B15" s="59" t="s">
        <v>164</v>
      </c>
      <c r="D15" s="59" t="s">
        <v>165</v>
      </c>
    </row>
    <row r="16" spans="1:4" ht="15" customHeight="1" x14ac:dyDescent="0.2">
      <c r="A16" s="65"/>
    </row>
    <row r="17" spans="1:4" s="34" customFormat="1" ht="34" x14ac:dyDescent="0.2">
      <c r="A17" s="67" t="s">
        <v>166</v>
      </c>
    </row>
    <row r="18" spans="1:4" ht="15" customHeight="1" x14ac:dyDescent="0.2">
      <c r="A18" s="64" t="s">
        <v>0</v>
      </c>
      <c r="B18" s="63" t="s">
        <v>132</v>
      </c>
      <c r="C18" s="63" t="s">
        <v>167</v>
      </c>
      <c r="D18" s="63" t="s">
        <v>168</v>
      </c>
    </row>
    <row r="19" spans="1:4" ht="15" customHeight="1" x14ac:dyDescent="0.2">
      <c r="A19" s="64" t="s">
        <v>54</v>
      </c>
      <c r="B19" s="59" t="s">
        <v>169</v>
      </c>
      <c r="C19" s="59" t="s">
        <v>170</v>
      </c>
      <c r="D19" s="59" t="s">
        <v>171</v>
      </c>
    </row>
    <row r="20" spans="1:4" ht="15" customHeight="1" x14ac:dyDescent="0.2">
      <c r="A20" s="64" t="s">
        <v>64</v>
      </c>
      <c r="B20" s="59" t="s">
        <v>172</v>
      </c>
      <c r="C20" s="59" t="s">
        <v>173</v>
      </c>
      <c r="D20" s="59" t="s">
        <v>174</v>
      </c>
    </row>
    <row r="21" spans="1:4" ht="15" customHeight="1" x14ac:dyDescent="0.2">
      <c r="A21" s="64" t="s">
        <v>58</v>
      </c>
      <c r="B21" s="59" t="s">
        <v>175</v>
      </c>
      <c r="C21" s="59" t="s">
        <v>176</v>
      </c>
      <c r="D21" s="59" t="s">
        <v>177</v>
      </c>
    </row>
    <row r="22" spans="1:4" ht="15" customHeight="1" x14ac:dyDescent="0.2">
      <c r="A22" s="64" t="s">
        <v>51</v>
      </c>
      <c r="B22" s="59" t="s">
        <v>178</v>
      </c>
      <c r="C22" s="59" t="s">
        <v>176</v>
      </c>
      <c r="D22" s="59" t="s">
        <v>130</v>
      </c>
    </row>
    <row r="23" spans="1:4" ht="15" customHeight="1" x14ac:dyDescent="0.2">
      <c r="A23" s="64" t="s">
        <v>60</v>
      </c>
      <c r="B23" s="59" t="s">
        <v>179</v>
      </c>
      <c r="C23" s="59" t="s">
        <v>180</v>
      </c>
      <c r="D23" s="59" t="s">
        <v>131</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9E922-436E-46B6-9168-345A619CA650}">
  <sheetPr>
    <pageSetUpPr fitToPage="1"/>
  </sheetPr>
  <dimension ref="A2:W79"/>
  <sheetViews>
    <sheetView tabSelected="1" topLeftCell="C41" zoomScale="125" workbookViewId="0">
      <selection activeCell="G1" sqref="G1:G1048576"/>
    </sheetView>
  </sheetViews>
  <sheetFormatPr baseColWidth="10" defaultColWidth="8.83203125" defaultRowHeight="15" x14ac:dyDescent="0.2"/>
  <cols>
    <col min="3" max="3" width="14.5" bestFit="1" customWidth="1"/>
    <col min="4" max="4" width="15.83203125" bestFit="1" customWidth="1"/>
    <col min="5" max="5" width="17.83203125" bestFit="1" customWidth="1"/>
    <col min="6" max="6" width="13.6640625" bestFit="1" customWidth="1"/>
    <col min="11" max="11" width="10.33203125" bestFit="1" customWidth="1"/>
  </cols>
  <sheetData>
    <row r="2" spans="1:23" ht="21" x14ac:dyDescent="0.25">
      <c r="A2" s="45" t="s">
        <v>50</v>
      </c>
      <c r="B2" s="45">
        <v>1.06</v>
      </c>
      <c r="D2" s="30"/>
      <c r="E2" s="11" t="s">
        <v>39</v>
      </c>
    </row>
    <row r="3" spans="1:23" ht="16" x14ac:dyDescent="0.2">
      <c r="K3" s="11" t="s">
        <v>40</v>
      </c>
      <c r="L3" s="31">
        <v>0.8</v>
      </c>
      <c r="M3" s="32"/>
    </row>
    <row r="4" spans="1:23" x14ac:dyDescent="0.2">
      <c r="A4" t="s">
        <v>50</v>
      </c>
      <c r="C4" s="33" t="s">
        <v>41</v>
      </c>
      <c r="D4" s="33" t="s">
        <v>8</v>
      </c>
      <c r="E4" s="33" t="s">
        <v>10</v>
      </c>
      <c r="F4" s="33" t="s">
        <v>42</v>
      </c>
      <c r="G4" s="33" t="s">
        <v>43</v>
      </c>
      <c r="H4" s="33" t="s">
        <v>44</v>
      </c>
      <c r="I4" s="33" t="s">
        <v>45</v>
      </c>
      <c r="J4" s="34" t="s">
        <v>46</v>
      </c>
      <c r="K4" s="33"/>
      <c r="L4" s="33">
        <v>100</v>
      </c>
      <c r="M4" s="33" t="s">
        <v>47</v>
      </c>
      <c r="N4" s="33">
        <v>200</v>
      </c>
      <c r="O4" s="33" t="s">
        <v>47</v>
      </c>
      <c r="P4" s="33">
        <v>400</v>
      </c>
      <c r="Q4" s="33" t="s">
        <v>47</v>
      </c>
      <c r="R4" s="33">
        <v>600</v>
      </c>
      <c r="S4" s="33" t="s">
        <v>47</v>
      </c>
      <c r="T4" s="33">
        <v>800</v>
      </c>
      <c r="U4" s="33" t="s">
        <v>47</v>
      </c>
      <c r="V4" s="33">
        <v>1000</v>
      </c>
      <c r="W4" s="33" t="s">
        <v>47</v>
      </c>
    </row>
    <row r="5" spans="1:23" x14ac:dyDescent="0.2">
      <c r="D5" s="17" t="s">
        <v>48</v>
      </c>
      <c r="L5" s="17" t="s">
        <v>48</v>
      </c>
      <c r="M5" s="17" t="s">
        <v>21</v>
      </c>
      <c r="N5" s="17" t="s">
        <v>48</v>
      </c>
      <c r="O5" s="17" t="s">
        <v>21</v>
      </c>
      <c r="P5" s="17" t="s">
        <v>48</v>
      </c>
      <c r="Q5" s="17" t="s">
        <v>21</v>
      </c>
      <c r="R5" s="17" t="s">
        <v>48</v>
      </c>
      <c r="S5" s="17" t="s">
        <v>21</v>
      </c>
      <c r="T5" s="17" t="s">
        <v>48</v>
      </c>
      <c r="U5" s="17" t="s">
        <v>21</v>
      </c>
      <c r="V5" s="17" t="s">
        <v>48</v>
      </c>
      <c r="W5" s="17" t="s">
        <v>21</v>
      </c>
    </row>
    <row r="6" spans="1:23" x14ac:dyDescent="0.2">
      <c r="A6" s="52">
        <f t="shared" ref="A6:A12" si="0">A5+1</f>
        <v>1</v>
      </c>
      <c r="B6" s="52" t="s">
        <v>61</v>
      </c>
      <c r="C6" s="35">
        <v>45710</v>
      </c>
      <c r="D6" s="36">
        <v>5000</v>
      </c>
      <c r="E6" s="37">
        <v>2.2326388888888889E-2</v>
      </c>
      <c r="F6" s="38">
        <f t="shared" ref="F6:F37" si="1">E6*(10000/D6)^$B$2</f>
        <v>4.6548991959780628E-2</v>
      </c>
      <c r="G6" s="39">
        <f t="shared" ref="G6:G37" si="2">F6/10*0.94444+0.000277777</f>
        <v>4.6740499966495212E-3</v>
      </c>
      <c r="H6" s="39">
        <f t="shared" ref="H6:H37" si="3">G6/0.8</f>
        <v>5.842562495811901E-3</v>
      </c>
      <c r="I6" s="39">
        <f t="shared" ref="I6:I37" si="4">G6/0.85</f>
        <v>5.4988823489994371E-3</v>
      </c>
      <c r="J6" s="39">
        <f t="shared" ref="J6:J37" si="5">G6/0.9</f>
        <v>5.1933888851661341E-3</v>
      </c>
      <c r="K6" s="40"/>
      <c r="L6" s="41">
        <f t="shared" ref="L6:L37" si="6">$F6*($L$4/10000)^$B$2/$L$3</f>
        <v>4.4138776801129189E-4</v>
      </c>
      <c r="M6" s="42">
        <f t="shared" ref="M6:M37" si="7">L6/$L$4*1000</f>
        <v>4.4138776801129183E-3</v>
      </c>
      <c r="N6" s="41">
        <f t="shared" ref="N6:N37" si="8">$F6*($N$4/10000)^$B$2/$L$3</f>
        <v>9.2026327081171165E-4</v>
      </c>
      <c r="O6" s="42">
        <f t="shared" ref="O6:O37" si="9">N6/$N$4*1000</f>
        <v>4.6013163540585579E-3</v>
      </c>
      <c r="P6" s="41">
        <f t="shared" ref="P6:P37" si="10">$F6*($P$4/10000)^$B$2/$L$3</f>
        <v>1.9186859015617402E-3</v>
      </c>
      <c r="Q6" s="42">
        <f t="shared" ref="Q6:Q37" si="11">P6/$P$4*1000</f>
        <v>4.7967147539043509E-3</v>
      </c>
      <c r="R6" s="41">
        <f t="shared" ref="R6:R37" si="12">$F6*($R$4/10000)^$B$2/$L$3</f>
        <v>2.9489038942596816E-3</v>
      </c>
      <c r="S6" s="42">
        <f t="shared" ref="S6:S37" si="13">R6/$R$4*1000</f>
        <v>4.9148398237661359E-3</v>
      </c>
      <c r="T6" s="41">
        <f t="shared" ref="T6:T37" si="14">$F6*($T$4/10000)^$B$2/$L$3</f>
        <v>4.0003287163733825E-3</v>
      </c>
      <c r="U6" s="42">
        <f t="shared" ref="U6:U37" si="15">T6/$T$4*1000</f>
        <v>5.0004108954667288E-3</v>
      </c>
      <c r="V6" s="41">
        <f t="shared" ref="V6:V37" si="16">$F6*($V$4/10000)^$B$2/$L$3</f>
        <v>5.0678096432659071E-3</v>
      </c>
      <c r="W6" s="42">
        <f t="shared" ref="W6:W37" si="17">V6/$V$4*1000</f>
        <v>5.0678096432659071E-3</v>
      </c>
    </row>
    <row r="7" spans="1:23" x14ac:dyDescent="0.2">
      <c r="A7" s="52">
        <f t="shared" si="0"/>
        <v>2</v>
      </c>
      <c r="B7" s="51" t="s">
        <v>53</v>
      </c>
      <c r="C7" s="35">
        <v>45738</v>
      </c>
      <c r="D7" s="36">
        <v>4000</v>
      </c>
      <c r="E7" s="37">
        <v>1.9270833333333334E-2</v>
      </c>
      <c r="F7" s="43">
        <f t="shared" si="1"/>
        <v>5.0899897122788251E-2</v>
      </c>
      <c r="G7" s="44">
        <f t="shared" si="2"/>
        <v>5.0849668838646132E-3</v>
      </c>
      <c r="H7" s="44">
        <f t="shared" si="3"/>
        <v>6.3562086048307665E-3</v>
      </c>
      <c r="I7" s="44">
        <f t="shared" si="4"/>
        <v>5.9823139810171923E-3</v>
      </c>
      <c r="J7" s="44">
        <f t="shared" si="5"/>
        <v>5.6499632042940149E-3</v>
      </c>
      <c r="L7" s="44">
        <f t="shared" si="6"/>
        <v>4.8264400660799536E-4</v>
      </c>
      <c r="M7" s="44">
        <f t="shared" si="7"/>
        <v>4.8264400660799536E-3</v>
      </c>
      <c r="N7" s="44">
        <f t="shared" si="8"/>
        <v>1.0062797031280223E-3</v>
      </c>
      <c r="O7" s="44">
        <f t="shared" si="9"/>
        <v>5.0313985156401116E-3</v>
      </c>
      <c r="P7" s="44">
        <f t="shared" si="10"/>
        <v>2.0980242726806632E-3</v>
      </c>
      <c r="Q7" s="44">
        <f t="shared" si="11"/>
        <v>5.245060681701658E-3</v>
      </c>
      <c r="R7" s="44">
        <f t="shared" si="12"/>
        <v>3.2245360967751192E-3</v>
      </c>
      <c r="S7" s="44">
        <f t="shared" si="13"/>
        <v>5.3742268279585326E-3</v>
      </c>
      <c r="T7" s="44">
        <f t="shared" si="14"/>
        <v>4.3742369393663738E-3</v>
      </c>
      <c r="U7" s="44">
        <f t="shared" si="15"/>
        <v>5.4677961742079671E-3</v>
      </c>
      <c r="V7" s="44">
        <f t="shared" si="16"/>
        <v>5.5414946408073535E-3</v>
      </c>
      <c r="W7" s="44">
        <f t="shared" si="17"/>
        <v>5.5414946408073535E-3</v>
      </c>
    </row>
    <row r="8" spans="1:23" x14ac:dyDescent="0.2">
      <c r="A8" s="52">
        <f t="shared" si="0"/>
        <v>3</v>
      </c>
      <c r="B8" s="52" t="s">
        <v>53</v>
      </c>
      <c r="C8" s="35">
        <v>45710</v>
      </c>
      <c r="D8" s="36">
        <v>5000</v>
      </c>
      <c r="E8" s="37">
        <v>2.5787037037037035E-2</v>
      </c>
      <c r="F8" s="38">
        <f t="shared" si="1"/>
        <v>5.3764206369305984E-2</v>
      </c>
      <c r="G8" s="39">
        <f t="shared" si="2"/>
        <v>5.3554837063427337E-3</v>
      </c>
      <c r="H8" s="39">
        <f t="shared" si="3"/>
        <v>6.6943546329284167E-3</v>
      </c>
      <c r="I8" s="39">
        <f t="shared" si="4"/>
        <v>6.3005690662855688E-3</v>
      </c>
      <c r="J8" s="39">
        <f t="shared" si="5"/>
        <v>5.950537451491926E-3</v>
      </c>
      <c r="K8" s="40"/>
      <c r="L8" s="41">
        <f t="shared" si="6"/>
        <v>5.0980401613745898E-4</v>
      </c>
      <c r="M8" s="42">
        <f t="shared" si="7"/>
        <v>5.0980401613745898E-3</v>
      </c>
      <c r="N8" s="41">
        <f t="shared" si="8"/>
        <v>1.0629064631251912E-3</v>
      </c>
      <c r="O8" s="42">
        <f t="shared" si="9"/>
        <v>5.3145323156259562E-3</v>
      </c>
      <c r="P8" s="41">
        <f t="shared" si="10"/>
        <v>2.2160871895694958E-3</v>
      </c>
      <c r="Q8" s="42">
        <f t="shared" si="11"/>
        <v>5.5402179739237395E-3</v>
      </c>
      <c r="R8" s="41">
        <f t="shared" si="12"/>
        <v>3.4059916414777448E-3</v>
      </c>
      <c r="S8" s="42">
        <f t="shared" si="13"/>
        <v>5.6766527357962407E-3</v>
      </c>
      <c r="T8" s="41">
        <f t="shared" si="14"/>
        <v>4.6203900363296514E-3</v>
      </c>
      <c r="U8" s="42">
        <f t="shared" si="15"/>
        <v>5.7754875454120638E-3</v>
      </c>
      <c r="V8" s="41">
        <f t="shared" si="16"/>
        <v>5.8533332738187876E-3</v>
      </c>
      <c r="W8" s="42">
        <f t="shared" si="17"/>
        <v>5.8533332738187876E-3</v>
      </c>
    </row>
    <row r="9" spans="1:23" x14ac:dyDescent="0.2">
      <c r="A9" s="52">
        <f t="shared" si="0"/>
        <v>4</v>
      </c>
      <c r="B9" s="52" t="s">
        <v>53</v>
      </c>
      <c r="C9" s="35">
        <v>45760</v>
      </c>
      <c r="D9" s="36">
        <v>5000</v>
      </c>
      <c r="E9" s="37">
        <v>2.267361111111111E-2</v>
      </c>
      <c r="F9" s="38">
        <f t="shared" si="1"/>
        <v>4.7272926515920292E-2</v>
      </c>
      <c r="G9" s="39">
        <f t="shared" si="2"/>
        <v>4.7424212718695765E-3</v>
      </c>
      <c r="H9" s="39">
        <f t="shared" si="3"/>
        <v>5.9280265898369704E-3</v>
      </c>
      <c r="I9" s="39">
        <f t="shared" si="4"/>
        <v>5.5793191433759727E-3</v>
      </c>
      <c r="J9" s="39">
        <f t="shared" si="5"/>
        <v>5.2693569687439741E-3</v>
      </c>
      <c r="K9" s="40"/>
      <c r="L9" s="41">
        <f t="shared" si="6"/>
        <v>4.4825227451224513E-4</v>
      </c>
      <c r="M9" s="42">
        <f t="shared" si="7"/>
        <v>4.4825227451224508E-3</v>
      </c>
      <c r="N9" s="41">
        <f t="shared" si="8"/>
        <v>9.3457529679634162E-4</v>
      </c>
      <c r="O9" s="42">
        <f t="shared" si="9"/>
        <v>4.6728764839817083E-3</v>
      </c>
      <c r="P9" s="41">
        <f t="shared" si="10"/>
        <v>1.9485254956762305E-3</v>
      </c>
      <c r="Q9" s="42">
        <f t="shared" si="11"/>
        <v>4.8713137391905763E-3</v>
      </c>
      <c r="R9" s="41">
        <f t="shared" si="12"/>
        <v>2.9947655411377478E-3</v>
      </c>
      <c r="S9" s="42">
        <f t="shared" si="13"/>
        <v>4.9912759018962459E-3</v>
      </c>
      <c r="T9" s="41">
        <f t="shared" si="14"/>
        <v>4.0625422267368877E-3</v>
      </c>
      <c r="U9" s="42">
        <f t="shared" si="15"/>
        <v>5.0781777834211098E-3</v>
      </c>
      <c r="V9" s="41">
        <f t="shared" si="16"/>
        <v>5.1466247232544908E-3</v>
      </c>
      <c r="W9" s="42">
        <f t="shared" si="17"/>
        <v>5.1466247232544908E-3</v>
      </c>
    </row>
    <row r="10" spans="1:23" x14ac:dyDescent="0.2">
      <c r="A10" s="52">
        <f t="shared" si="0"/>
        <v>5</v>
      </c>
      <c r="B10" s="54" t="s">
        <v>60</v>
      </c>
      <c r="C10" s="35">
        <v>45629</v>
      </c>
      <c r="D10" s="36">
        <v>2200</v>
      </c>
      <c r="E10" s="37">
        <v>8.3333333333333332E-3</v>
      </c>
      <c r="F10" s="43">
        <f t="shared" si="1"/>
        <v>4.1481142765945236E-2</v>
      </c>
      <c r="G10" s="44">
        <f t="shared" si="2"/>
        <v>4.1954220473869319E-3</v>
      </c>
      <c r="H10" s="44">
        <f t="shared" si="3"/>
        <v>5.2442775592336649E-3</v>
      </c>
      <c r="I10" s="44">
        <f t="shared" si="4"/>
        <v>4.9357906439846258E-3</v>
      </c>
      <c r="J10" s="44">
        <f t="shared" si="5"/>
        <v>4.6615800526521468E-3</v>
      </c>
      <c r="L10" s="44">
        <f t="shared" si="6"/>
        <v>3.9333330861037618E-4</v>
      </c>
      <c r="M10" s="44">
        <f t="shared" si="7"/>
        <v>3.9333330861037619E-3</v>
      </c>
      <c r="N10" s="44">
        <f t="shared" si="8"/>
        <v>8.2007301364934299E-4</v>
      </c>
      <c r="O10" s="44">
        <f t="shared" si="9"/>
        <v>4.1003650682467146E-3</v>
      </c>
      <c r="P10" s="44">
        <f t="shared" si="10"/>
        <v>1.7097960762384678E-3</v>
      </c>
      <c r="Q10" s="44">
        <f t="shared" si="11"/>
        <v>4.2744901905961696E-3</v>
      </c>
      <c r="R10" s="44">
        <f t="shared" si="12"/>
        <v>2.6278528984371627E-3</v>
      </c>
      <c r="S10" s="44">
        <f t="shared" si="13"/>
        <v>4.3797548307286044E-3</v>
      </c>
      <c r="T10" s="44">
        <f t="shared" si="14"/>
        <v>3.5648077349981948E-3</v>
      </c>
      <c r="U10" s="44">
        <f t="shared" si="15"/>
        <v>4.4560096687477442E-3</v>
      </c>
      <c r="V10" s="44">
        <f t="shared" si="16"/>
        <v>4.5160706273635453E-3</v>
      </c>
      <c r="W10" s="44">
        <f t="shared" si="17"/>
        <v>4.5160706273635453E-3</v>
      </c>
    </row>
    <row r="11" spans="1:23" x14ac:dyDescent="0.2">
      <c r="A11" s="52">
        <f t="shared" si="0"/>
        <v>6</v>
      </c>
      <c r="B11" s="52" t="s">
        <v>60</v>
      </c>
      <c r="C11" s="35">
        <v>45710</v>
      </c>
      <c r="D11" s="36">
        <v>5000</v>
      </c>
      <c r="E11" s="37">
        <v>2.5937499999999999E-2</v>
      </c>
      <c r="F11" s="38">
        <f t="shared" si="1"/>
        <v>5.407791134363317E-2</v>
      </c>
      <c r="G11" s="39">
        <f t="shared" si="2"/>
        <v>5.3851112589380903E-3</v>
      </c>
      <c r="H11" s="39">
        <f t="shared" si="3"/>
        <v>6.7313890736726122E-3</v>
      </c>
      <c r="I11" s="39">
        <f t="shared" si="4"/>
        <v>6.3354250105154006E-3</v>
      </c>
      <c r="J11" s="39">
        <f t="shared" si="5"/>
        <v>5.9834569543756556E-3</v>
      </c>
      <c r="K11" s="40"/>
      <c r="L11" s="41">
        <f t="shared" si="6"/>
        <v>5.1277863562120538E-4</v>
      </c>
      <c r="M11" s="42">
        <f t="shared" si="7"/>
        <v>5.1277863562120543E-3</v>
      </c>
      <c r="N11" s="41">
        <f t="shared" si="8"/>
        <v>1.0691083410518639E-3</v>
      </c>
      <c r="O11" s="42">
        <f t="shared" si="9"/>
        <v>5.3455417052593194E-3</v>
      </c>
      <c r="P11" s="41">
        <f t="shared" si="10"/>
        <v>2.2290176803524417E-3</v>
      </c>
      <c r="Q11" s="42">
        <f t="shared" si="11"/>
        <v>5.5725442008811047E-3</v>
      </c>
      <c r="R11" s="41">
        <f t="shared" si="12"/>
        <v>3.4258650217915739E-3</v>
      </c>
      <c r="S11" s="42">
        <f t="shared" si="13"/>
        <v>5.7097750363192899E-3</v>
      </c>
      <c r="T11" s="41">
        <f t="shared" si="14"/>
        <v>4.6473492241538364E-3</v>
      </c>
      <c r="U11" s="42">
        <f t="shared" si="15"/>
        <v>5.8091865301922955E-3</v>
      </c>
      <c r="V11" s="41">
        <f t="shared" si="16"/>
        <v>5.8874864751471741E-3</v>
      </c>
      <c r="W11" s="42">
        <f t="shared" si="17"/>
        <v>5.8874864751471741E-3</v>
      </c>
    </row>
    <row r="12" spans="1:23" x14ac:dyDescent="0.2">
      <c r="A12" s="52">
        <f t="shared" si="0"/>
        <v>7</v>
      </c>
      <c r="B12" s="51" t="s">
        <v>60</v>
      </c>
      <c r="C12" s="35">
        <v>45738</v>
      </c>
      <c r="D12" s="36">
        <v>8000</v>
      </c>
      <c r="E12" s="37">
        <v>3.6828703703703704E-2</v>
      </c>
      <c r="F12" s="43">
        <f t="shared" si="1"/>
        <v>4.6656380765582997E-2</v>
      </c>
      <c r="G12" s="44">
        <f t="shared" si="2"/>
        <v>4.6841922250247196E-3</v>
      </c>
      <c r="H12" s="44">
        <f t="shared" si="3"/>
        <v>5.855240281280899E-3</v>
      </c>
      <c r="I12" s="44">
        <f t="shared" si="4"/>
        <v>5.5108143823820229E-3</v>
      </c>
      <c r="J12" s="44">
        <f t="shared" si="5"/>
        <v>5.2046580278052442E-3</v>
      </c>
      <c r="L12" s="44">
        <f t="shared" si="6"/>
        <v>4.4240605225992746E-4</v>
      </c>
      <c r="M12" s="44">
        <f t="shared" si="7"/>
        <v>4.4240605225992742E-3</v>
      </c>
      <c r="N12" s="44">
        <f t="shared" si="8"/>
        <v>9.2238632373972435E-4</v>
      </c>
      <c r="O12" s="44">
        <f t="shared" si="9"/>
        <v>4.6119316186986215E-3</v>
      </c>
      <c r="P12" s="44">
        <f t="shared" si="10"/>
        <v>1.9231123215335537E-3</v>
      </c>
      <c r="Q12" s="44">
        <f t="shared" si="11"/>
        <v>4.8077808038338842E-3</v>
      </c>
      <c r="R12" s="44">
        <f t="shared" si="12"/>
        <v>2.9557070333674869E-3</v>
      </c>
      <c r="S12" s="44">
        <f t="shared" si="13"/>
        <v>4.926178388945812E-3</v>
      </c>
      <c r="T12" s="44">
        <f t="shared" si="14"/>
        <v>4.0095574989008204E-3</v>
      </c>
      <c r="U12" s="44">
        <f t="shared" si="15"/>
        <v>5.0119468736260255E-3</v>
      </c>
      <c r="V12" s="44">
        <f t="shared" si="16"/>
        <v>5.0795011107437485E-3</v>
      </c>
      <c r="W12" s="44">
        <f t="shared" si="17"/>
        <v>5.0795011107437485E-3</v>
      </c>
    </row>
    <row r="13" spans="1:23" x14ac:dyDescent="0.2">
      <c r="A13" s="51">
        <v>1</v>
      </c>
      <c r="B13" s="52" t="s">
        <v>60</v>
      </c>
      <c r="C13" s="35">
        <v>45760</v>
      </c>
      <c r="D13" s="36">
        <v>10000</v>
      </c>
      <c r="E13" s="37">
        <v>4.4282407407407409E-2</v>
      </c>
      <c r="F13" s="38">
        <f t="shared" si="1"/>
        <v>4.4282407407407409E-2</v>
      </c>
      <c r="G13" s="39">
        <f t="shared" si="2"/>
        <v>4.4599846851851857E-3</v>
      </c>
      <c r="H13" s="39">
        <f t="shared" si="3"/>
        <v>5.5749808564814814E-3</v>
      </c>
      <c r="I13" s="39">
        <f t="shared" si="4"/>
        <v>5.2470408061002184E-3</v>
      </c>
      <c r="J13" s="39">
        <f t="shared" si="5"/>
        <v>4.9555385390946506E-3</v>
      </c>
      <c r="K13" s="40"/>
      <c r="L13" s="41">
        <f t="shared" si="6"/>
        <v>4.1989551534456839E-4</v>
      </c>
      <c r="M13" s="42">
        <f t="shared" si="7"/>
        <v>4.1989551534456831E-3</v>
      </c>
      <c r="N13" s="41">
        <f t="shared" si="8"/>
        <v>8.7545339575490042E-4</v>
      </c>
      <c r="O13" s="42">
        <f t="shared" si="9"/>
        <v>4.3772669787745019E-3</v>
      </c>
      <c r="P13" s="41">
        <f t="shared" si="10"/>
        <v>1.8252603805731518E-3</v>
      </c>
      <c r="Q13" s="42">
        <f t="shared" si="11"/>
        <v>4.5631509514328789E-3</v>
      </c>
      <c r="R13" s="41">
        <f t="shared" si="12"/>
        <v>2.8053145332067654E-3</v>
      </c>
      <c r="S13" s="42">
        <f t="shared" si="13"/>
        <v>4.6755242220112752E-3</v>
      </c>
      <c r="T13" s="41">
        <f t="shared" si="14"/>
        <v>3.805542902734689E-3</v>
      </c>
      <c r="U13" s="42">
        <f t="shared" si="15"/>
        <v>4.7569286284183604E-3</v>
      </c>
      <c r="V13" s="41">
        <f t="shared" si="16"/>
        <v>4.8210455659316604E-3</v>
      </c>
      <c r="W13" s="42">
        <f t="shared" si="17"/>
        <v>4.8210455659316604E-3</v>
      </c>
    </row>
    <row r="14" spans="1:23" x14ac:dyDescent="0.2">
      <c r="A14" s="52">
        <f t="shared" ref="A14:A55" si="18">A13+1</f>
        <v>2</v>
      </c>
      <c r="B14" s="52" t="s">
        <v>60</v>
      </c>
      <c r="C14" s="35">
        <v>45830</v>
      </c>
      <c r="D14" s="36">
        <v>10000</v>
      </c>
      <c r="E14" s="37">
        <v>4.929398148148148E-2</v>
      </c>
      <c r="F14" s="38">
        <f t="shared" si="1"/>
        <v>4.929398148148148E-2</v>
      </c>
      <c r="G14" s="39">
        <f t="shared" si="2"/>
        <v>4.9332977870370368E-3</v>
      </c>
      <c r="H14" s="39">
        <f t="shared" si="3"/>
        <v>6.1666222337962958E-3</v>
      </c>
      <c r="I14" s="39">
        <f t="shared" si="4"/>
        <v>5.8038797494553377E-3</v>
      </c>
      <c r="J14" s="39">
        <f t="shared" si="5"/>
        <v>5.4814419855967076E-3</v>
      </c>
      <c r="K14" s="40"/>
      <c r="L14" s="41">
        <f t="shared" si="6"/>
        <v>4.6741636169694633E-4</v>
      </c>
      <c r="M14" s="42">
        <f t="shared" si="7"/>
        <v>4.6741636169694636E-3</v>
      </c>
      <c r="N14" s="41">
        <f t="shared" si="8"/>
        <v>9.7453110625199185E-4</v>
      </c>
      <c r="O14" s="42">
        <f t="shared" si="9"/>
        <v>4.8726555312599588E-3</v>
      </c>
      <c r="P14" s="41">
        <f t="shared" si="10"/>
        <v>2.0318306222846449E-3</v>
      </c>
      <c r="Q14" s="42">
        <f t="shared" si="11"/>
        <v>5.0795765557116119E-3</v>
      </c>
      <c r="R14" s="41">
        <f t="shared" si="12"/>
        <v>3.1228004696622095E-3</v>
      </c>
      <c r="S14" s="42">
        <f t="shared" si="13"/>
        <v>5.2046674494370159E-3</v>
      </c>
      <c r="T14" s="41">
        <f t="shared" si="14"/>
        <v>4.2362277111205014E-3</v>
      </c>
      <c r="U14" s="42">
        <f t="shared" si="15"/>
        <v>5.2952846389006268E-3</v>
      </c>
      <c r="V14" s="41">
        <f t="shared" si="16"/>
        <v>5.3666578842924573E-3</v>
      </c>
      <c r="W14" s="42">
        <f t="shared" si="17"/>
        <v>5.3666578842924573E-3</v>
      </c>
    </row>
    <row r="15" spans="1:23" x14ac:dyDescent="0.2">
      <c r="A15" s="52">
        <f t="shared" si="18"/>
        <v>3</v>
      </c>
      <c r="B15" s="54" t="s">
        <v>55</v>
      </c>
      <c r="C15" s="35">
        <v>45629</v>
      </c>
      <c r="D15" s="36">
        <v>1850</v>
      </c>
      <c r="E15" s="37">
        <v>8.3333333333333332E-3</v>
      </c>
      <c r="F15" s="38">
        <f t="shared" si="1"/>
        <v>4.9844440087454193E-2</v>
      </c>
      <c r="G15" s="39">
        <f t="shared" si="2"/>
        <v>4.9852852996195235E-3</v>
      </c>
      <c r="H15" s="39">
        <f t="shared" si="3"/>
        <v>6.2316066245244042E-3</v>
      </c>
      <c r="I15" s="39">
        <f t="shared" si="4"/>
        <v>5.8650415289641456E-3</v>
      </c>
      <c r="J15" s="39">
        <f t="shared" si="5"/>
        <v>5.5392058884661368E-3</v>
      </c>
      <c r="K15" s="40"/>
      <c r="L15" s="41">
        <f t="shared" si="6"/>
        <v>4.7263593112785538E-4</v>
      </c>
      <c r="M15" s="42">
        <f t="shared" si="7"/>
        <v>4.7263593112785544E-3</v>
      </c>
      <c r="N15" s="41">
        <f t="shared" si="8"/>
        <v>9.8541355108810319E-4</v>
      </c>
      <c r="O15" s="42">
        <f t="shared" si="9"/>
        <v>4.927067755440516E-3</v>
      </c>
      <c r="P15" s="41">
        <f t="shared" si="10"/>
        <v>2.0545197745564219E-3</v>
      </c>
      <c r="Q15" s="42">
        <f t="shared" si="11"/>
        <v>5.1362994363910548E-3</v>
      </c>
      <c r="R15" s="41">
        <f t="shared" si="12"/>
        <v>3.157672320983592E-3</v>
      </c>
      <c r="S15" s="42">
        <f t="shared" si="13"/>
        <v>5.2627872016393195E-3</v>
      </c>
      <c r="T15" s="41">
        <f t="shared" si="14"/>
        <v>4.2835330398921772E-3</v>
      </c>
      <c r="U15" s="42">
        <f t="shared" si="15"/>
        <v>5.3544162998652211E-3</v>
      </c>
      <c r="V15" s="41">
        <f t="shared" si="16"/>
        <v>5.4265865597399841E-3</v>
      </c>
      <c r="W15" s="42">
        <f t="shared" si="17"/>
        <v>5.4265865597399841E-3</v>
      </c>
    </row>
    <row r="16" spans="1:23" x14ac:dyDescent="0.2">
      <c r="A16" s="52">
        <f t="shared" si="18"/>
        <v>4</v>
      </c>
      <c r="B16" s="51" t="s">
        <v>55</v>
      </c>
      <c r="C16" s="35">
        <v>45738</v>
      </c>
      <c r="D16" s="36">
        <v>4000</v>
      </c>
      <c r="E16" s="37">
        <v>1.9247685185185184E-2</v>
      </c>
      <c r="F16" s="43">
        <f t="shared" si="1"/>
        <v>5.0838756105223336E-2</v>
      </c>
      <c r="G16" s="44">
        <f t="shared" si="2"/>
        <v>5.0791924816017122E-3</v>
      </c>
      <c r="H16" s="44">
        <f t="shared" si="3"/>
        <v>6.3489906020021396E-3</v>
      </c>
      <c r="I16" s="44">
        <f t="shared" si="4"/>
        <v>5.9755205665902502E-3</v>
      </c>
      <c r="J16" s="44">
        <f t="shared" si="5"/>
        <v>5.6435472017796803E-3</v>
      </c>
      <c r="L16" s="44">
        <f t="shared" si="6"/>
        <v>4.8206425404750524E-4</v>
      </c>
      <c r="M16" s="44">
        <f t="shared" si="7"/>
        <v>4.8206425404750527E-3</v>
      </c>
      <c r="N16" s="44">
        <f t="shared" si="8"/>
        <v>1.0050709587398805E-3</v>
      </c>
      <c r="O16" s="44">
        <f t="shared" si="9"/>
        <v>5.0253547936994023E-3</v>
      </c>
      <c r="P16" s="44">
        <f t="shared" si="10"/>
        <v>2.0955041234041699E-3</v>
      </c>
      <c r="Q16" s="44">
        <f t="shared" si="11"/>
        <v>5.238760308510425E-3</v>
      </c>
      <c r="R16" s="44">
        <f t="shared" si="12"/>
        <v>3.2206627801423557E-3</v>
      </c>
      <c r="S16" s="44">
        <f t="shared" si="13"/>
        <v>5.367771300237259E-3</v>
      </c>
      <c r="T16" s="44">
        <f t="shared" si="14"/>
        <v>4.3689826007004681E-3</v>
      </c>
      <c r="U16" s="44">
        <f t="shared" si="15"/>
        <v>5.4612282508755845E-3</v>
      </c>
      <c r="V16" s="44">
        <f t="shared" si="16"/>
        <v>5.5348381907883654E-3</v>
      </c>
      <c r="W16" s="44">
        <f t="shared" si="17"/>
        <v>5.5348381907883654E-3</v>
      </c>
    </row>
    <row r="17" spans="1:23" x14ac:dyDescent="0.2">
      <c r="A17" s="52">
        <f t="shared" si="18"/>
        <v>5</v>
      </c>
      <c r="B17" s="52" t="s">
        <v>55</v>
      </c>
      <c r="C17" s="35">
        <v>45710</v>
      </c>
      <c r="D17" s="36">
        <v>5000</v>
      </c>
      <c r="E17" s="37">
        <v>2.5347222222222222E-2</v>
      </c>
      <c r="F17" s="43">
        <f t="shared" si="1"/>
        <v>5.2847222598195735E-2</v>
      </c>
      <c r="G17" s="44">
        <f t="shared" si="2"/>
        <v>5.2688800910639976E-3</v>
      </c>
      <c r="H17" s="44">
        <f t="shared" si="3"/>
        <v>6.5861001138299968E-3</v>
      </c>
      <c r="I17" s="44">
        <f t="shared" si="4"/>
        <v>6.1986824600752917E-3</v>
      </c>
      <c r="J17" s="44">
        <f t="shared" si="5"/>
        <v>5.8543112122933305E-3</v>
      </c>
      <c r="L17" s="44">
        <f t="shared" si="6"/>
        <v>5.0110897456958486E-4</v>
      </c>
      <c r="M17" s="44">
        <f t="shared" si="7"/>
        <v>5.0110897456958486E-3</v>
      </c>
      <c r="N17" s="44">
        <f t="shared" si="8"/>
        <v>1.0447778968779931E-3</v>
      </c>
      <c r="O17" s="44">
        <f t="shared" si="9"/>
        <v>5.2238894843899654E-3</v>
      </c>
      <c r="P17" s="44">
        <f t="shared" si="10"/>
        <v>2.1782903703578076E-3</v>
      </c>
      <c r="Q17" s="44">
        <f t="shared" si="11"/>
        <v>5.4457259258945193E-3</v>
      </c>
      <c r="R17" s="44">
        <f t="shared" si="12"/>
        <v>3.3479002220988606E-3</v>
      </c>
      <c r="S17" s="44">
        <f t="shared" si="13"/>
        <v>5.5798337034981002E-3</v>
      </c>
      <c r="T17" s="44">
        <f t="shared" si="14"/>
        <v>4.5415862565358778E-3</v>
      </c>
      <c r="U17" s="44">
        <f t="shared" si="15"/>
        <v>5.6769828206698469E-3</v>
      </c>
      <c r="V17" s="44">
        <f t="shared" si="16"/>
        <v>5.7535008391665825E-3</v>
      </c>
      <c r="W17" s="44">
        <f t="shared" si="17"/>
        <v>5.7535008391665825E-3</v>
      </c>
    </row>
    <row r="18" spans="1:23" x14ac:dyDescent="0.2">
      <c r="A18" s="52">
        <f t="shared" si="18"/>
        <v>6</v>
      </c>
      <c r="B18" s="52" t="s">
        <v>55</v>
      </c>
      <c r="C18" s="35">
        <v>45760</v>
      </c>
      <c r="D18" s="36">
        <v>5000</v>
      </c>
      <c r="E18" s="37">
        <v>2.2037037037037036E-2</v>
      </c>
      <c r="F18" s="38">
        <f t="shared" si="1"/>
        <v>4.5945713162997573E-2</v>
      </c>
      <c r="G18" s="39">
        <f t="shared" si="2"/>
        <v>4.6170739339661425E-3</v>
      </c>
      <c r="H18" s="39">
        <f t="shared" si="3"/>
        <v>5.7713424174576774E-3</v>
      </c>
      <c r="I18" s="39">
        <f t="shared" si="4"/>
        <v>5.4318516870189909E-3</v>
      </c>
      <c r="J18" s="39">
        <f t="shared" si="5"/>
        <v>5.1300821488512692E-3</v>
      </c>
      <c r="K18" s="40"/>
      <c r="L18" s="41">
        <f t="shared" si="6"/>
        <v>4.3566734592716423E-4</v>
      </c>
      <c r="M18" s="42">
        <f t="shared" si="7"/>
        <v>4.3566734592716426E-3</v>
      </c>
      <c r="N18" s="41">
        <f t="shared" si="8"/>
        <v>9.0833658249118662E-4</v>
      </c>
      <c r="O18" s="42">
        <f t="shared" si="9"/>
        <v>4.5416829124559329E-3</v>
      </c>
      <c r="P18" s="41">
        <f t="shared" si="10"/>
        <v>1.8938195731329982E-3</v>
      </c>
      <c r="Q18" s="42">
        <f t="shared" si="11"/>
        <v>4.7345489328324952E-3</v>
      </c>
      <c r="R18" s="41">
        <f t="shared" si="12"/>
        <v>2.9106858551946261E-3</v>
      </c>
      <c r="S18" s="42">
        <f t="shared" si="13"/>
        <v>4.8511430919910437E-3</v>
      </c>
      <c r="T18" s="41">
        <f t="shared" si="14"/>
        <v>3.9484841244037949E-3</v>
      </c>
      <c r="U18" s="42">
        <f t="shared" si="15"/>
        <v>4.9356051555047437E-3</v>
      </c>
      <c r="V18" s="41">
        <f t="shared" si="16"/>
        <v>5.0021304099420886E-3</v>
      </c>
      <c r="W18" s="42">
        <f t="shared" si="17"/>
        <v>5.0021304099420886E-3</v>
      </c>
    </row>
    <row r="19" spans="1:23" x14ac:dyDescent="0.2">
      <c r="A19" s="52">
        <f t="shared" si="18"/>
        <v>7</v>
      </c>
      <c r="B19" s="52" t="s">
        <v>62</v>
      </c>
      <c r="C19" s="35">
        <v>45710</v>
      </c>
      <c r="D19" s="36">
        <v>5000</v>
      </c>
      <c r="E19" s="37">
        <v>2.2326388888888889E-2</v>
      </c>
      <c r="F19" s="43">
        <f t="shared" si="1"/>
        <v>4.6548991959780628E-2</v>
      </c>
      <c r="G19" s="44">
        <f t="shared" si="2"/>
        <v>4.6740499966495212E-3</v>
      </c>
      <c r="H19" s="44">
        <f t="shared" si="3"/>
        <v>5.842562495811901E-3</v>
      </c>
      <c r="I19" s="44">
        <f t="shared" si="4"/>
        <v>5.4988823489994371E-3</v>
      </c>
      <c r="J19" s="44">
        <f t="shared" si="5"/>
        <v>5.1933888851661341E-3</v>
      </c>
      <c r="L19" s="44">
        <f t="shared" si="6"/>
        <v>4.4138776801129189E-4</v>
      </c>
      <c r="M19" s="44">
        <f t="shared" si="7"/>
        <v>4.4138776801129183E-3</v>
      </c>
      <c r="N19" s="44">
        <f t="shared" si="8"/>
        <v>9.2026327081171165E-4</v>
      </c>
      <c r="O19" s="44">
        <f t="shared" si="9"/>
        <v>4.6013163540585579E-3</v>
      </c>
      <c r="P19" s="44">
        <f t="shared" si="10"/>
        <v>1.9186859015617402E-3</v>
      </c>
      <c r="Q19" s="44">
        <f t="shared" si="11"/>
        <v>4.7967147539043509E-3</v>
      </c>
      <c r="R19" s="44">
        <f t="shared" si="12"/>
        <v>2.9489038942596816E-3</v>
      </c>
      <c r="S19" s="44">
        <f t="shared" si="13"/>
        <v>4.9148398237661359E-3</v>
      </c>
      <c r="T19" s="44">
        <f t="shared" si="14"/>
        <v>4.0003287163733825E-3</v>
      </c>
      <c r="U19" s="44">
        <f t="shared" si="15"/>
        <v>5.0004108954667288E-3</v>
      </c>
      <c r="V19" s="44">
        <f t="shared" si="16"/>
        <v>5.0678096432659071E-3</v>
      </c>
      <c r="W19" s="44">
        <f t="shared" si="17"/>
        <v>5.0678096432659071E-3</v>
      </c>
    </row>
    <row r="20" spans="1:23" x14ac:dyDescent="0.2">
      <c r="A20" s="52">
        <f t="shared" si="18"/>
        <v>8</v>
      </c>
      <c r="B20" s="52" t="s">
        <v>111</v>
      </c>
      <c r="C20" s="35">
        <v>45760</v>
      </c>
      <c r="D20" s="36">
        <v>10000</v>
      </c>
      <c r="E20" s="37">
        <v>4.431712962962963E-2</v>
      </c>
      <c r="F20" s="38">
        <f t="shared" si="1"/>
        <v>4.431712962962963E-2</v>
      </c>
      <c r="G20" s="39">
        <f t="shared" si="2"/>
        <v>4.4632639907407406E-3</v>
      </c>
      <c r="H20" s="39">
        <f t="shared" si="3"/>
        <v>5.5790799884259251E-3</v>
      </c>
      <c r="I20" s="39">
        <f t="shared" si="4"/>
        <v>5.2508988126361653E-3</v>
      </c>
      <c r="J20" s="39">
        <f t="shared" si="5"/>
        <v>4.9591822119341563E-3</v>
      </c>
      <c r="K20" s="40"/>
      <c r="L20" s="41">
        <f t="shared" si="6"/>
        <v>4.202247590837303E-4</v>
      </c>
      <c r="M20" s="42">
        <f t="shared" si="7"/>
        <v>4.2022475908373037E-3</v>
      </c>
      <c r="N20" s="41">
        <f t="shared" si="8"/>
        <v>8.7613984640499574E-4</v>
      </c>
      <c r="O20" s="42">
        <f t="shared" si="9"/>
        <v>4.3806992320249791E-3</v>
      </c>
      <c r="P20" s="41">
        <f t="shared" si="10"/>
        <v>1.8266915831716146E-3</v>
      </c>
      <c r="Q20" s="42">
        <f t="shared" si="11"/>
        <v>4.5667289579290364E-3</v>
      </c>
      <c r="R20" s="41">
        <f t="shared" si="12"/>
        <v>2.8075142048219299E-3</v>
      </c>
      <c r="S20" s="42">
        <f t="shared" si="13"/>
        <v>4.6791903413698826E-3</v>
      </c>
      <c r="T20" s="41">
        <f t="shared" si="14"/>
        <v>3.8085268621461375E-3</v>
      </c>
      <c r="U20" s="42">
        <f t="shared" si="15"/>
        <v>4.7606585776826717E-3</v>
      </c>
      <c r="V20" s="41">
        <f t="shared" si="16"/>
        <v>4.8248257898464006E-3</v>
      </c>
      <c r="W20" s="42">
        <f t="shared" si="17"/>
        <v>4.8248257898464006E-3</v>
      </c>
    </row>
    <row r="21" spans="1:23" x14ac:dyDescent="0.2">
      <c r="A21" s="52">
        <f t="shared" si="18"/>
        <v>9</v>
      </c>
      <c r="B21" s="51" t="s">
        <v>52</v>
      </c>
      <c r="C21" s="35">
        <v>45738</v>
      </c>
      <c r="D21" s="36">
        <v>4000</v>
      </c>
      <c r="E21" s="37">
        <v>1.9189814814814816E-2</v>
      </c>
      <c r="F21" s="38">
        <f t="shared" si="1"/>
        <v>5.0685903561311065E-2</v>
      </c>
      <c r="G21" s="39">
        <f t="shared" si="2"/>
        <v>5.0647564759444619E-3</v>
      </c>
      <c r="H21" s="39">
        <f t="shared" si="3"/>
        <v>6.3309455949305772E-3</v>
      </c>
      <c r="I21" s="39">
        <f t="shared" si="4"/>
        <v>5.9585370305228966E-3</v>
      </c>
      <c r="J21" s="39">
        <f t="shared" si="5"/>
        <v>5.6275071954938463E-3</v>
      </c>
      <c r="K21" s="40"/>
      <c r="L21" s="41">
        <f t="shared" si="6"/>
        <v>4.8061487264628008E-4</v>
      </c>
      <c r="M21" s="42">
        <f t="shared" si="7"/>
        <v>4.8061487264628002E-3</v>
      </c>
      <c r="N21" s="41">
        <f t="shared" si="8"/>
        <v>1.0020490977695261E-3</v>
      </c>
      <c r="O21" s="42">
        <f t="shared" si="9"/>
        <v>5.0102454888476308E-3</v>
      </c>
      <c r="P21" s="41">
        <f t="shared" si="10"/>
        <v>2.0892037502129369E-3</v>
      </c>
      <c r="Q21" s="42">
        <f t="shared" si="11"/>
        <v>5.223009375532342E-3</v>
      </c>
      <c r="R21" s="41">
        <f t="shared" si="12"/>
        <v>3.2109794885604487E-3</v>
      </c>
      <c r="S21" s="42">
        <f t="shared" si="13"/>
        <v>5.3516324809340819E-3</v>
      </c>
      <c r="T21" s="41">
        <f t="shared" si="14"/>
        <v>4.3558467540357046E-3</v>
      </c>
      <c r="U21" s="42">
        <f t="shared" si="15"/>
        <v>5.4448084425446309E-3</v>
      </c>
      <c r="V21" s="41">
        <f t="shared" si="16"/>
        <v>5.5181970657408961E-3</v>
      </c>
      <c r="W21" s="42">
        <f t="shared" si="17"/>
        <v>5.5181970657408961E-3</v>
      </c>
    </row>
    <row r="22" spans="1:23" x14ac:dyDescent="0.2">
      <c r="A22" s="52">
        <f t="shared" si="18"/>
        <v>10</v>
      </c>
      <c r="B22" s="52" t="s">
        <v>52</v>
      </c>
      <c r="C22" s="35">
        <v>45710</v>
      </c>
      <c r="D22" s="36">
        <v>5000</v>
      </c>
      <c r="E22" s="37">
        <v>2.539351851851852E-2</v>
      </c>
      <c r="F22" s="38">
        <f t="shared" si="1"/>
        <v>5.2943747205681034E-2</v>
      </c>
      <c r="G22" s="39">
        <f t="shared" si="2"/>
        <v>5.2779962610933397E-3</v>
      </c>
      <c r="H22" s="39">
        <f t="shared" si="3"/>
        <v>6.5974953263666742E-3</v>
      </c>
      <c r="I22" s="39">
        <f t="shared" si="4"/>
        <v>6.2094073659921646E-3</v>
      </c>
      <c r="J22" s="39">
        <f t="shared" si="5"/>
        <v>5.8644402901037104E-3</v>
      </c>
      <c r="K22" s="40"/>
      <c r="L22" s="41">
        <f t="shared" si="6"/>
        <v>5.0202424210304541E-4</v>
      </c>
      <c r="M22" s="42">
        <f t="shared" si="7"/>
        <v>5.0202424210304538E-3</v>
      </c>
      <c r="N22" s="41">
        <f t="shared" si="8"/>
        <v>1.0466861670092771E-3</v>
      </c>
      <c r="O22" s="42">
        <f t="shared" si="9"/>
        <v>5.2334308350463852E-3</v>
      </c>
      <c r="P22" s="41">
        <f t="shared" si="10"/>
        <v>2.1822689829064067E-3</v>
      </c>
      <c r="Q22" s="42">
        <f t="shared" si="11"/>
        <v>5.4556724572660167E-3</v>
      </c>
      <c r="R22" s="41">
        <f t="shared" si="12"/>
        <v>3.3540151083492702E-3</v>
      </c>
      <c r="S22" s="42">
        <f t="shared" si="13"/>
        <v>5.5900251805821172E-3</v>
      </c>
      <c r="T22" s="41">
        <f t="shared" si="14"/>
        <v>4.5498813912510129E-3</v>
      </c>
      <c r="U22" s="42">
        <f t="shared" si="15"/>
        <v>5.6873517390637661E-3</v>
      </c>
      <c r="V22" s="41">
        <f t="shared" si="16"/>
        <v>5.764009516498394E-3</v>
      </c>
      <c r="W22" s="42">
        <f t="shared" si="17"/>
        <v>5.764009516498394E-3</v>
      </c>
    </row>
    <row r="23" spans="1:23" x14ac:dyDescent="0.2">
      <c r="A23" s="52">
        <f t="shared" si="18"/>
        <v>11</v>
      </c>
      <c r="B23" s="52" t="s">
        <v>52</v>
      </c>
      <c r="C23" s="35">
        <v>45760</v>
      </c>
      <c r="D23" s="36">
        <v>10000</v>
      </c>
      <c r="E23" s="37">
        <v>4.9652777777777775E-2</v>
      </c>
      <c r="F23" s="38">
        <f t="shared" si="1"/>
        <v>4.9652777777777775E-2</v>
      </c>
      <c r="G23" s="39">
        <f t="shared" si="2"/>
        <v>4.9671839444444437E-3</v>
      </c>
      <c r="H23" s="39">
        <f t="shared" si="3"/>
        <v>6.2089799305555544E-3</v>
      </c>
      <c r="I23" s="39">
        <f t="shared" si="4"/>
        <v>5.8437458169934633E-3</v>
      </c>
      <c r="J23" s="39">
        <f t="shared" si="5"/>
        <v>5.5190932716049374E-3</v>
      </c>
      <c r="K23" s="40"/>
      <c r="L23" s="41">
        <f t="shared" si="6"/>
        <v>4.7081854700162002E-4</v>
      </c>
      <c r="M23" s="42">
        <f t="shared" si="7"/>
        <v>4.7081854700162006E-3</v>
      </c>
      <c r="N23" s="41">
        <f t="shared" si="8"/>
        <v>9.8162442963630999E-4</v>
      </c>
      <c r="O23" s="42">
        <f t="shared" si="9"/>
        <v>4.9081221481815495E-3</v>
      </c>
      <c r="P23" s="41">
        <f t="shared" si="10"/>
        <v>2.0466197158020959E-3</v>
      </c>
      <c r="Q23" s="42">
        <f t="shared" si="11"/>
        <v>5.1165492895052398E-3</v>
      </c>
      <c r="R23" s="41">
        <f t="shared" si="12"/>
        <v>3.1455304096855781E-3</v>
      </c>
      <c r="S23" s="42">
        <f t="shared" si="13"/>
        <v>5.2425506828092964E-3</v>
      </c>
      <c r="T23" s="41">
        <f t="shared" si="14"/>
        <v>4.2670619583721411E-3</v>
      </c>
      <c r="U23" s="42">
        <f t="shared" si="15"/>
        <v>5.3338274479651764E-3</v>
      </c>
      <c r="V23" s="41">
        <f t="shared" si="16"/>
        <v>5.4057201980781035E-3</v>
      </c>
      <c r="W23" s="42">
        <f t="shared" si="17"/>
        <v>5.4057201980781035E-3</v>
      </c>
    </row>
    <row r="24" spans="1:23" x14ac:dyDescent="0.2">
      <c r="A24" s="52">
        <f t="shared" si="18"/>
        <v>12</v>
      </c>
      <c r="B24" s="54" t="s">
        <v>63</v>
      </c>
      <c r="C24" s="35">
        <v>45629</v>
      </c>
      <c r="D24" s="36">
        <v>1750</v>
      </c>
      <c r="E24" s="37">
        <v>8.3333333333333332E-3</v>
      </c>
      <c r="F24" s="38">
        <f t="shared" si="1"/>
        <v>5.2868674529492614E-2</v>
      </c>
      <c r="G24" s="39">
        <f t="shared" si="2"/>
        <v>5.2709060972634001E-3</v>
      </c>
      <c r="H24" s="39">
        <f t="shared" si="3"/>
        <v>6.5886326215792495E-3</v>
      </c>
      <c r="I24" s="39">
        <f t="shared" si="4"/>
        <v>6.2010659967804711E-3</v>
      </c>
      <c r="J24" s="39">
        <f t="shared" si="5"/>
        <v>5.8565623302926665E-3</v>
      </c>
      <c r="K24" s="40"/>
      <c r="L24" s="41">
        <f t="shared" si="6"/>
        <v>5.0131238649487079E-4</v>
      </c>
      <c r="M24" s="42">
        <f t="shared" si="7"/>
        <v>5.0131238649487077E-3</v>
      </c>
      <c r="N24" s="41">
        <f t="shared" si="8"/>
        <v>1.0452019968129078E-3</v>
      </c>
      <c r="O24" s="42">
        <f t="shared" si="9"/>
        <v>5.2260099840645393E-3</v>
      </c>
      <c r="P24" s="41">
        <f t="shared" si="10"/>
        <v>2.1791745896804549E-3</v>
      </c>
      <c r="Q24" s="42">
        <f t="shared" si="11"/>
        <v>5.4479364742011371E-3</v>
      </c>
      <c r="R24" s="41">
        <f t="shared" si="12"/>
        <v>3.3492592135845496E-3</v>
      </c>
      <c r="S24" s="42">
        <f t="shared" si="13"/>
        <v>5.5820986893075821E-3</v>
      </c>
      <c r="T24" s="41">
        <f t="shared" si="14"/>
        <v>4.543429793273746E-3</v>
      </c>
      <c r="U24" s="42">
        <f t="shared" si="15"/>
        <v>5.6792872415921828E-3</v>
      </c>
      <c r="V24" s="41">
        <f t="shared" si="16"/>
        <v>5.7558363205533107E-3</v>
      </c>
      <c r="W24" s="42">
        <f t="shared" si="17"/>
        <v>5.7558363205533107E-3</v>
      </c>
    </row>
    <row r="25" spans="1:23" x14ac:dyDescent="0.2">
      <c r="A25" s="52">
        <f t="shared" si="18"/>
        <v>13</v>
      </c>
      <c r="B25" s="51" t="s">
        <v>63</v>
      </c>
      <c r="C25" s="35">
        <v>45738</v>
      </c>
      <c r="D25" s="36">
        <v>4000</v>
      </c>
      <c r="E25" s="37">
        <v>2.1562499999999998E-2</v>
      </c>
      <c r="F25" s="38">
        <f t="shared" si="1"/>
        <v>5.6952857861714418E-2</v>
      </c>
      <c r="G25" s="39">
        <f t="shared" si="2"/>
        <v>5.6566327078917556E-3</v>
      </c>
      <c r="H25" s="39">
        <f t="shared" si="3"/>
        <v>7.0707908848646941E-3</v>
      </c>
      <c r="I25" s="39">
        <f t="shared" si="4"/>
        <v>6.6548620092844188E-3</v>
      </c>
      <c r="J25" s="39">
        <f t="shared" si="5"/>
        <v>6.2851474532130613E-3</v>
      </c>
      <c r="K25" s="40"/>
      <c r="L25" s="41">
        <f t="shared" si="6"/>
        <v>5.4003951009651372E-4</v>
      </c>
      <c r="M25" s="42">
        <f t="shared" si="7"/>
        <v>5.400395100965137E-3</v>
      </c>
      <c r="N25" s="41">
        <f t="shared" si="8"/>
        <v>1.1259453975540573E-3</v>
      </c>
      <c r="O25" s="42">
        <f t="shared" si="9"/>
        <v>5.6297269877702873E-3</v>
      </c>
      <c r="P25" s="41">
        <f t="shared" si="10"/>
        <v>2.3475190510534988E-3</v>
      </c>
      <c r="Q25" s="42">
        <f t="shared" si="11"/>
        <v>5.8687976276337473E-3</v>
      </c>
      <c r="R25" s="41">
        <f t="shared" si="12"/>
        <v>3.6079944434186462E-3</v>
      </c>
      <c r="S25" s="42">
        <f t="shared" si="13"/>
        <v>6.0133240723644101E-3</v>
      </c>
      <c r="T25" s="41">
        <f t="shared" si="14"/>
        <v>4.894416467291024E-3</v>
      </c>
      <c r="U25" s="42">
        <f t="shared" si="15"/>
        <v>6.11802058411378E-3</v>
      </c>
      <c r="V25" s="41">
        <f t="shared" si="16"/>
        <v>6.2004831926871463E-3</v>
      </c>
      <c r="W25" s="42">
        <f t="shared" si="17"/>
        <v>6.2004831926871463E-3</v>
      </c>
    </row>
    <row r="26" spans="1:23" x14ac:dyDescent="0.2">
      <c r="A26" s="52">
        <f t="shared" si="18"/>
        <v>14</v>
      </c>
      <c r="B26" s="52" t="s">
        <v>63</v>
      </c>
      <c r="C26" s="35">
        <v>45760</v>
      </c>
      <c r="D26" s="36">
        <v>5000</v>
      </c>
      <c r="E26" s="37">
        <v>2.5300925925925925E-2</v>
      </c>
      <c r="F26" s="38">
        <f t="shared" si="1"/>
        <v>5.2750697990710443E-2</v>
      </c>
      <c r="G26" s="39">
        <f t="shared" si="2"/>
        <v>5.2597639210346563E-3</v>
      </c>
      <c r="H26" s="39">
        <f t="shared" si="3"/>
        <v>6.5747049012933202E-3</v>
      </c>
      <c r="I26" s="39">
        <f t="shared" si="4"/>
        <v>6.1879575541584197E-3</v>
      </c>
      <c r="J26" s="39">
        <f t="shared" si="5"/>
        <v>5.8441821344829515E-3</v>
      </c>
      <c r="K26" s="40"/>
      <c r="L26" s="41">
        <f t="shared" si="6"/>
        <v>5.0019370703612443E-4</v>
      </c>
      <c r="M26" s="42">
        <f t="shared" si="7"/>
        <v>5.0019370703612443E-3</v>
      </c>
      <c r="N26" s="41">
        <f t="shared" si="8"/>
        <v>1.0428696267467089E-3</v>
      </c>
      <c r="O26" s="42">
        <f t="shared" si="9"/>
        <v>5.2143481337335439E-3</v>
      </c>
      <c r="P26" s="41">
        <f t="shared" si="10"/>
        <v>2.1743117578092086E-3</v>
      </c>
      <c r="Q26" s="42">
        <f t="shared" si="11"/>
        <v>5.4357793945230218E-3</v>
      </c>
      <c r="R26" s="41">
        <f t="shared" si="12"/>
        <v>3.3417853358484514E-3</v>
      </c>
      <c r="S26" s="42">
        <f t="shared" si="13"/>
        <v>5.569642226414085E-3</v>
      </c>
      <c r="T26" s="41">
        <f t="shared" si="14"/>
        <v>4.5332911218207437E-3</v>
      </c>
      <c r="U26" s="42">
        <f t="shared" si="15"/>
        <v>5.6666139022759294E-3</v>
      </c>
      <c r="V26" s="41">
        <f t="shared" si="16"/>
        <v>5.742992161834771E-3</v>
      </c>
      <c r="W26" s="42">
        <f t="shared" si="17"/>
        <v>5.742992161834771E-3</v>
      </c>
    </row>
    <row r="27" spans="1:23" x14ac:dyDescent="0.2">
      <c r="A27" s="52">
        <f t="shared" si="18"/>
        <v>15</v>
      </c>
      <c r="B27" s="54" t="s">
        <v>58</v>
      </c>
      <c r="C27" s="35">
        <v>45629</v>
      </c>
      <c r="D27" s="36">
        <v>1750</v>
      </c>
      <c r="E27" s="37">
        <v>8.3333333333333332E-3</v>
      </c>
      <c r="F27" s="43">
        <f t="shared" si="1"/>
        <v>5.2868674529492614E-2</v>
      </c>
      <c r="G27" s="44">
        <f t="shared" si="2"/>
        <v>5.2709060972634001E-3</v>
      </c>
      <c r="H27" s="44">
        <f t="shared" si="3"/>
        <v>6.5886326215792495E-3</v>
      </c>
      <c r="I27" s="44">
        <f t="shared" si="4"/>
        <v>6.2010659967804711E-3</v>
      </c>
      <c r="J27" s="44">
        <f t="shared" si="5"/>
        <v>5.8565623302926665E-3</v>
      </c>
      <c r="L27" s="44">
        <f t="shared" si="6"/>
        <v>5.0131238649487079E-4</v>
      </c>
      <c r="M27" s="44">
        <f t="shared" si="7"/>
        <v>5.0131238649487077E-3</v>
      </c>
      <c r="N27" s="44">
        <f t="shared" si="8"/>
        <v>1.0452019968129078E-3</v>
      </c>
      <c r="O27" s="44">
        <f t="shared" si="9"/>
        <v>5.2260099840645393E-3</v>
      </c>
      <c r="P27" s="44">
        <f t="shared" si="10"/>
        <v>2.1791745896804549E-3</v>
      </c>
      <c r="Q27" s="44">
        <f t="shared" si="11"/>
        <v>5.4479364742011371E-3</v>
      </c>
      <c r="R27" s="44">
        <f t="shared" si="12"/>
        <v>3.3492592135845496E-3</v>
      </c>
      <c r="S27" s="44">
        <f t="shared" si="13"/>
        <v>5.5820986893075821E-3</v>
      </c>
      <c r="T27" s="44">
        <f t="shared" si="14"/>
        <v>4.543429793273746E-3</v>
      </c>
      <c r="U27" s="44">
        <f t="shared" si="15"/>
        <v>5.6792872415921828E-3</v>
      </c>
      <c r="V27" s="44">
        <f t="shared" si="16"/>
        <v>5.7558363205533107E-3</v>
      </c>
      <c r="W27" s="44">
        <f t="shared" si="17"/>
        <v>5.7558363205533107E-3</v>
      </c>
    </row>
    <row r="28" spans="1:23" x14ac:dyDescent="0.2">
      <c r="A28" s="52">
        <f t="shared" si="18"/>
        <v>16</v>
      </c>
      <c r="B28" s="51" t="s">
        <v>58</v>
      </c>
      <c r="C28" s="35">
        <v>45738</v>
      </c>
      <c r="D28" s="36">
        <v>4000</v>
      </c>
      <c r="E28" s="37">
        <v>2.148148148148148E-2</v>
      </c>
      <c r="F28" s="38">
        <f t="shared" si="1"/>
        <v>5.6738864300237231E-2</v>
      </c>
      <c r="G28" s="39">
        <f t="shared" si="2"/>
        <v>5.6364222999716043E-3</v>
      </c>
      <c r="H28" s="39">
        <f t="shared" si="3"/>
        <v>7.0455278749645047E-3</v>
      </c>
      <c r="I28" s="39">
        <f t="shared" si="4"/>
        <v>6.631085058790123E-3</v>
      </c>
      <c r="J28" s="39">
        <f t="shared" si="5"/>
        <v>6.2626914444128936E-3</v>
      </c>
      <c r="K28" s="40"/>
      <c r="L28" s="41">
        <f t="shared" si="6"/>
        <v>5.3801037613479845E-4</v>
      </c>
      <c r="M28" s="42">
        <f t="shared" si="7"/>
        <v>5.3801037613479845E-3</v>
      </c>
      <c r="N28" s="41">
        <f t="shared" si="8"/>
        <v>1.1217147921955611E-3</v>
      </c>
      <c r="O28" s="42">
        <f t="shared" si="9"/>
        <v>5.6085739609778055E-3</v>
      </c>
      <c r="P28" s="41">
        <f t="shared" si="10"/>
        <v>2.3386985285857725E-3</v>
      </c>
      <c r="Q28" s="42">
        <f t="shared" si="11"/>
        <v>5.8467463214644314E-3</v>
      </c>
      <c r="R28" s="41">
        <f t="shared" si="12"/>
        <v>3.5944378352039761E-3</v>
      </c>
      <c r="S28" s="42">
        <f t="shared" si="13"/>
        <v>5.9907297253399602E-3</v>
      </c>
      <c r="T28" s="41">
        <f t="shared" si="14"/>
        <v>4.8760262819603547E-3</v>
      </c>
      <c r="U28" s="42">
        <f t="shared" si="15"/>
        <v>6.0950328524504429E-3</v>
      </c>
      <c r="V28" s="41">
        <f t="shared" si="16"/>
        <v>6.1771856176206889E-3</v>
      </c>
      <c r="W28" s="42">
        <f t="shared" si="17"/>
        <v>6.1771856176206889E-3</v>
      </c>
    </row>
    <row r="29" spans="1:23" x14ac:dyDescent="0.2">
      <c r="A29" s="52">
        <f t="shared" si="18"/>
        <v>17</v>
      </c>
      <c r="B29" s="52" t="s">
        <v>58</v>
      </c>
      <c r="C29" s="35">
        <v>45710</v>
      </c>
      <c r="D29" s="36">
        <v>5000</v>
      </c>
      <c r="E29" s="37">
        <v>2.539351851851852E-2</v>
      </c>
      <c r="F29" s="38">
        <f t="shared" si="1"/>
        <v>5.2943747205681034E-2</v>
      </c>
      <c r="G29" s="39">
        <f t="shared" si="2"/>
        <v>5.2779962610933397E-3</v>
      </c>
      <c r="H29" s="39">
        <f t="shared" si="3"/>
        <v>6.5974953263666742E-3</v>
      </c>
      <c r="I29" s="39">
        <f t="shared" si="4"/>
        <v>6.2094073659921646E-3</v>
      </c>
      <c r="J29" s="39">
        <f t="shared" si="5"/>
        <v>5.8644402901037104E-3</v>
      </c>
      <c r="K29" s="40"/>
      <c r="L29" s="41">
        <f t="shared" si="6"/>
        <v>5.0202424210304541E-4</v>
      </c>
      <c r="M29" s="42">
        <f t="shared" si="7"/>
        <v>5.0202424210304538E-3</v>
      </c>
      <c r="N29" s="41">
        <f t="shared" si="8"/>
        <v>1.0466861670092771E-3</v>
      </c>
      <c r="O29" s="42">
        <f t="shared" si="9"/>
        <v>5.2334308350463852E-3</v>
      </c>
      <c r="P29" s="41">
        <f t="shared" si="10"/>
        <v>2.1822689829064067E-3</v>
      </c>
      <c r="Q29" s="42">
        <f t="shared" si="11"/>
        <v>5.4556724572660167E-3</v>
      </c>
      <c r="R29" s="41">
        <f t="shared" si="12"/>
        <v>3.3540151083492702E-3</v>
      </c>
      <c r="S29" s="42">
        <f t="shared" si="13"/>
        <v>5.5900251805821172E-3</v>
      </c>
      <c r="T29" s="41">
        <f t="shared" si="14"/>
        <v>4.5498813912510129E-3</v>
      </c>
      <c r="U29" s="42">
        <f t="shared" si="15"/>
        <v>5.6873517390637661E-3</v>
      </c>
      <c r="V29" s="41">
        <f t="shared" si="16"/>
        <v>5.764009516498394E-3</v>
      </c>
      <c r="W29" s="42">
        <f t="shared" si="17"/>
        <v>5.764009516498394E-3</v>
      </c>
    </row>
    <row r="30" spans="1:23" x14ac:dyDescent="0.2">
      <c r="A30" s="52">
        <f t="shared" si="18"/>
        <v>18</v>
      </c>
      <c r="B30" s="54" t="s">
        <v>51</v>
      </c>
      <c r="C30" s="35">
        <v>45629</v>
      </c>
      <c r="D30" s="36">
        <v>2150</v>
      </c>
      <c r="E30" s="37">
        <v>8.3333333333333332E-3</v>
      </c>
      <c r="F30" s="43">
        <f t="shared" si="1"/>
        <v>4.2504409441184547E-2</v>
      </c>
      <c r="G30" s="44">
        <f t="shared" si="2"/>
        <v>4.292063445263233E-3</v>
      </c>
      <c r="H30" s="44">
        <f t="shared" si="3"/>
        <v>5.3650793065790408E-3</v>
      </c>
      <c r="I30" s="44">
        <f t="shared" si="4"/>
        <v>5.0494864061920389E-3</v>
      </c>
      <c r="J30" s="44">
        <f t="shared" si="5"/>
        <v>4.768959383625814E-3</v>
      </c>
      <c r="L30" s="44">
        <f t="shared" si="6"/>
        <v>4.0303614802426636E-4</v>
      </c>
      <c r="M30" s="44">
        <f t="shared" si="7"/>
        <v>4.0303614802426639E-3</v>
      </c>
      <c r="N30" s="44">
        <f t="shared" si="8"/>
        <v>8.4030276939318341E-4</v>
      </c>
      <c r="O30" s="44">
        <f t="shared" si="9"/>
        <v>4.2015138469659171E-3</v>
      </c>
      <c r="P30" s="44">
        <f t="shared" si="10"/>
        <v>1.7519737316647329E-3</v>
      </c>
      <c r="Q30" s="44">
        <f t="shared" si="11"/>
        <v>4.3799343291618317E-3</v>
      </c>
      <c r="R30" s="44">
        <f t="shared" si="12"/>
        <v>2.6926773974528784E-3</v>
      </c>
      <c r="S30" s="44">
        <f t="shared" si="13"/>
        <v>4.4877956624214642E-3</v>
      </c>
      <c r="T30" s="44">
        <f t="shared" si="14"/>
        <v>3.6527452583070674E-3</v>
      </c>
      <c r="U30" s="44">
        <f t="shared" si="15"/>
        <v>4.5659315728838346E-3</v>
      </c>
      <c r="V30" s="44">
        <f t="shared" si="16"/>
        <v>4.6274741294821519E-3</v>
      </c>
      <c r="W30" s="44">
        <f t="shared" si="17"/>
        <v>4.6274741294821519E-3</v>
      </c>
    </row>
    <row r="31" spans="1:23" x14ac:dyDescent="0.2">
      <c r="A31" s="52">
        <f t="shared" si="18"/>
        <v>19</v>
      </c>
      <c r="B31" s="51" t="s">
        <v>51</v>
      </c>
      <c r="C31" s="35">
        <v>45710</v>
      </c>
      <c r="D31" s="36">
        <v>5000</v>
      </c>
      <c r="E31" s="37">
        <v>2.1747685185185186E-2</v>
      </c>
      <c r="F31" s="38">
        <f t="shared" si="1"/>
        <v>4.5342434366214518E-2</v>
      </c>
      <c r="G31" s="39">
        <f t="shared" si="2"/>
        <v>4.5600978712827638E-3</v>
      </c>
      <c r="H31" s="39">
        <f t="shared" si="3"/>
        <v>5.7001223391034547E-3</v>
      </c>
      <c r="I31" s="39">
        <f t="shared" si="4"/>
        <v>5.3648210250385455E-3</v>
      </c>
      <c r="J31" s="39">
        <f t="shared" si="5"/>
        <v>5.0667754125364043E-3</v>
      </c>
      <c r="K31" s="40"/>
      <c r="L31" s="41">
        <f t="shared" si="6"/>
        <v>4.2994692384303658E-4</v>
      </c>
      <c r="M31" s="42">
        <f t="shared" si="7"/>
        <v>4.2994692384303659E-3</v>
      </c>
      <c r="N31" s="41">
        <f t="shared" si="8"/>
        <v>8.964098941706617E-4</v>
      </c>
      <c r="O31" s="42">
        <f t="shared" si="9"/>
        <v>4.4820494708533087E-3</v>
      </c>
      <c r="P31" s="41">
        <f t="shared" si="10"/>
        <v>1.868953244704256E-3</v>
      </c>
      <c r="Q31" s="42">
        <f t="shared" si="11"/>
        <v>4.6723831117606402E-3</v>
      </c>
      <c r="R31" s="41">
        <f t="shared" si="12"/>
        <v>2.8724678161295703E-3</v>
      </c>
      <c r="S31" s="42">
        <f t="shared" si="13"/>
        <v>4.7874463602159507E-3</v>
      </c>
      <c r="T31" s="41">
        <f t="shared" si="14"/>
        <v>3.8966395324342078E-3</v>
      </c>
      <c r="U31" s="42">
        <f t="shared" si="15"/>
        <v>4.8707994155427594E-3</v>
      </c>
      <c r="V31" s="41">
        <f t="shared" si="16"/>
        <v>4.9364511766182692E-3</v>
      </c>
      <c r="W31" s="42">
        <f t="shared" si="17"/>
        <v>4.9364511766182692E-3</v>
      </c>
    </row>
    <row r="32" spans="1:23" x14ac:dyDescent="0.2">
      <c r="A32" s="52">
        <f t="shared" si="18"/>
        <v>20</v>
      </c>
      <c r="B32" s="51" t="s">
        <v>51</v>
      </c>
      <c r="C32" s="35">
        <v>45738</v>
      </c>
      <c r="D32" s="36">
        <v>8000</v>
      </c>
      <c r="E32" s="37">
        <v>3.6666666666666667E-2</v>
      </c>
      <c r="F32" s="43">
        <f t="shared" si="1"/>
        <v>4.6451104420291309E-2</v>
      </c>
      <c r="G32" s="44">
        <f t="shared" si="2"/>
        <v>4.6648051058699926E-3</v>
      </c>
      <c r="H32" s="44">
        <f t="shared" si="3"/>
        <v>5.8310063823374903E-3</v>
      </c>
      <c r="I32" s="44">
        <f t="shared" si="4"/>
        <v>5.4880060069058736E-3</v>
      </c>
      <c r="J32" s="44">
        <f t="shared" si="5"/>
        <v>5.1831167842999919E-3</v>
      </c>
      <c r="L32" s="44">
        <f t="shared" si="6"/>
        <v>4.4045957685714965E-4</v>
      </c>
      <c r="M32" s="44">
        <f t="shared" si="7"/>
        <v>4.4045957685714962E-3</v>
      </c>
      <c r="N32" s="44">
        <f t="shared" si="8"/>
        <v>9.183280558162938E-4</v>
      </c>
      <c r="O32" s="44">
        <f t="shared" si="9"/>
        <v>4.591640279081469E-3</v>
      </c>
      <c r="P32" s="44">
        <f t="shared" si="10"/>
        <v>1.9146511108165613E-3</v>
      </c>
      <c r="Q32" s="44">
        <f t="shared" si="11"/>
        <v>4.7866277770414033E-3</v>
      </c>
      <c r="R32" s="44">
        <f t="shared" si="12"/>
        <v>2.9427026655274038E-3</v>
      </c>
      <c r="S32" s="44">
        <f t="shared" si="13"/>
        <v>4.9045044425456734E-3</v>
      </c>
      <c r="T32" s="44">
        <f t="shared" si="14"/>
        <v>3.9919164539653678E-3</v>
      </c>
      <c r="U32" s="44">
        <f t="shared" si="15"/>
        <v>4.9898955674567104E-3</v>
      </c>
      <c r="V32" s="44">
        <f t="shared" si="16"/>
        <v>5.0571525829152097E-3</v>
      </c>
      <c r="W32" s="44">
        <f t="shared" si="17"/>
        <v>5.0571525829152097E-3</v>
      </c>
    </row>
    <row r="33" spans="1:23" x14ac:dyDescent="0.2">
      <c r="A33" s="52">
        <f t="shared" si="18"/>
        <v>21</v>
      </c>
      <c r="B33" s="52" t="s">
        <v>51</v>
      </c>
      <c r="C33" s="35">
        <v>45760</v>
      </c>
      <c r="D33" s="36">
        <v>10000</v>
      </c>
      <c r="E33" s="37">
        <v>4.431712962962963E-2</v>
      </c>
      <c r="F33" s="38">
        <f t="shared" si="1"/>
        <v>4.431712962962963E-2</v>
      </c>
      <c r="G33" s="39">
        <f t="shared" si="2"/>
        <v>4.4632639907407406E-3</v>
      </c>
      <c r="H33" s="39">
        <f t="shared" si="3"/>
        <v>5.5790799884259251E-3</v>
      </c>
      <c r="I33" s="39">
        <f t="shared" si="4"/>
        <v>5.2508988126361653E-3</v>
      </c>
      <c r="J33" s="39">
        <f t="shared" si="5"/>
        <v>4.9591822119341563E-3</v>
      </c>
      <c r="K33" s="40"/>
      <c r="L33" s="41">
        <f t="shared" si="6"/>
        <v>4.202247590837303E-4</v>
      </c>
      <c r="M33" s="42">
        <f t="shared" si="7"/>
        <v>4.2022475908373037E-3</v>
      </c>
      <c r="N33" s="41">
        <f t="shared" si="8"/>
        <v>8.7613984640499574E-4</v>
      </c>
      <c r="O33" s="42">
        <f t="shared" si="9"/>
        <v>4.3806992320249791E-3</v>
      </c>
      <c r="P33" s="41">
        <f t="shared" si="10"/>
        <v>1.8266915831716146E-3</v>
      </c>
      <c r="Q33" s="42">
        <f t="shared" si="11"/>
        <v>4.5667289579290364E-3</v>
      </c>
      <c r="R33" s="41">
        <f t="shared" si="12"/>
        <v>2.8075142048219299E-3</v>
      </c>
      <c r="S33" s="42">
        <f t="shared" si="13"/>
        <v>4.6791903413698826E-3</v>
      </c>
      <c r="T33" s="41">
        <f t="shared" si="14"/>
        <v>3.8085268621461375E-3</v>
      </c>
      <c r="U33" s="42">
        <f t="shared" si="15"/>
        <v>4.7606585776826717E-3</v>
      </c>
      <c r="V33" s="41">
        <f t="shared" si="16"/>
        <v>4.8248257898464006E-3</v>
      </c>
      <c r="W33" s="42">
        <f t="shared" si="17"/>
        <v>4.8248257898464006E-3</v>
      </c>
    </row>
    <row r="34" spans="1:23" x14ac:dyDescent="0.2">
      <c r="A34" s="52">
        <f t="shared" si="18"/>
        <v>22</v>
      </c>
      <c r="B34" s="52" t="s">
        <v>51</v>
      </c>
      <c r="C34" s="35">
        <v>45830</v>
      </c>
      <c r="D34" s="36">
        <v>10000</v>
      </c>
      <c r="E34" s="37">
        <v>4.9305555555555554E-2</v>
      </c>
      <c r="F34" s="38">
        <f t="shared" si="1"/>
        <v>4.9305555555555554E-2</v>
      </c>
      <c r="G34" s="39">
        <f t="shared" si="2"/>
        <v>4.9343908888888881E-3</v>
      </c>
      <c r="H34" s="39">
        <f t="shared" si="3"/>
        <v>6.1679886111111097E-3</v>
      </c>
      <c r="I34" s="39">
        <f t="shared" si="4"/>
        <v>5.8051657516339861E-3</v>
      </c>
      <c r="J34" s="39">
        <f t="shared" si="5"/>
        <v>5.4826565432098753E-3</v>
      </c>
      <c r="K34" s="40"/>
      <c r="L34" s="41">
        <f t="shared" si="6"/>
        <v>4.6752610961000028E-4</v>
      </c>
      <c r="M34" s="42">
        <f t="shared" si="7"/>
        <v>4.675261096100003E-3</v>
      </c>
      <c r="N34" s="41">
        <f t="shared" si="8"/>
        <v>9.7475992313535696E-4</v>
      </c>
      <c r="O34" s="42">
        <f t="shared" si="9"/>
        <v>4.8737996156767854E-3</v>
      </c>
      <c r="P34" s="41">
        <f t="shared" si="10"/>
        <v>2.0323076898174663E-3</v>
      </c>
      <c r="Q34" s="42">
        <f t="shared" si="11"/>
        <v>5.0807692245436655E-3</v>
      </c>
      <c r="R34" s="41">
        <f t="shared" si="12"/>
        <v>3.1235336935339308E-3</v>
      </c>
      <c r="S34" s="42">
        <f t="shared" si="13"/>
        <v>5.2058894892232175E-3</v>
      </c>
      <c r="T34" s="41">
        <f t="shared" si="14"/>
        <v>4.2372223642576515E-3</v>
      </c>
      <c r="U34" s="42">
        <f t="shared" si="15"/>
        <v>5.296527955322065E-3</v>
      </c>
      <c r="V34" s="41">
        <f t="shared" si="16"/>
        <v>5.3679179589307038E-3</v>
      </c>
      <c r="W34" s="42">
        <f t="shared" si="17"/>
        <v>5.3679179589307038E-3</v>
      </c>
    </row>
    <row r="35" spans="1:23" x14ac:dyDescent="0.2">
      <c r="A35" s="52">
        <f t="shared" si="18"/>
        <v>23</v>
      </c>
      <c r="B35" s="54" t="s">
        <v>66</v>
      </c>
      <c r="C35" s="35">
        <v>45629</v>
      </c>
      <c r="D35" s="36">
        <v>1850</v>
      </c>
      <c r="E35" s="37">
        <v>8.3333333333333332E-3</v>
      </c>
      <c r="F35" s="38">
        <f t="shared" si="1"/>
        <v>4.9844440087454193E-2</v>
      </c>
      <c r="G35" s="39">
        <f t="shared" si="2"/>
        <v>4.9852852996195235E-3</v>
      </c>
      <c r="H35" s="39">
        <f t="shared" si="3"/>
        <v>6.2316066245244042E-3</v>
      </c>
      <c r="I35" s="39">
        <f t="shared" si="4"/>
        <v>5.8650415289641456E-3</v>
      </c>
      <c r="J35" s="39">
        <f t="shared" si="5"/>
        <v>5.5392058884661368E-3</v>
      </c>
      <c r="K35" s="40"/>
      <c r="L35" s="41">
        <f t="shared" si="6"/>
        <v>4.7263593112785538E-4</v>
      </c>
      <c r="M35" s="42">
        <f t="shared" si="7"/>
        <v>4.7263593112785544E-3</v>
      </c>
      <c r="N35" s="41">
        <f t="shared" si="8"/>
        <v>9.8541355108810319E-4</v>
      </c>
      <c r="O35" s="42">
        <f t="shared" si="9"/>
        <v>4.927067755440516E-3</v>
      </c>
      <c r="P35" s="41">
        <f t="shared" si="10"/>
        <v>2.0545197745564219E-3</v>
      </c>
      <c r="Q35" s="42">
        <f t="shared" si="11"/>
        <v>5.1362994363910548E-3</v>
      </c>
      <c r="R35" s="41">
        <f t="shared" si="12"/>
        <v>3.157672320983592E-3</v>
      </c>
      <c r="S35" s="42">
        <f t="shared" si="13"/>
        <v>5.2627872016393195E-3</v>
      </c>
      <c r="T35" s="41">
        <f t="shared" si="14"/>
        <v>4.2835330398921772E-3</v>
      </c>
      <c r="U35" s="42">
        <f t="shared" si="15"/>
        <v>5.3544162998652211E-3</v>
      </c>
      <c r="V35" s="41">
        <f t="shared" si="16"/>
        <v>5.4265865597399841E-3</v>
      </c>
      <c r="W35" s="42">
        <f t="shared" si="17"/>
        <v>5.4265865597399841E-3</v>
      </c>
    </row>
    <row r="36" spans="1:23" x14ac:dyDescent="0.2">
      <c r="A36" s="52">
        <f t="shared" si="18"/>
        <v>24</v>
      </c>
      <c r="B36" s="52" t="s">
        <v>66</v>
      </c>
      <c r="C36" s="35">
        <v>45760</v>
      </c>
      <c r="D36" s="36">
        <v>5000</v>
      </c>
      <c r="E36" s="37">
        <v>2.3935185185185184E-2</v>
      </c>
      <c r="F36" s="38">
        <f t="shared" si="1"/>
        <v>4.9903222069894421E-2</v>
      </c>
      <c r="G36" s="39">
        <f t="shared" si="2"/>
        <v>4.9908369051691083E-3</v>
      </c>
      <c r="H36" s="39">
        <f t="shared" si="3"/>
        <v>6.2385461314613854E-3</v>
      </c>
      <c r="I36" s="39">
        <f t="shared" si="4"/>
        <v>5.8715728296107154E-3</v>
      </c>
      <c r="J36" s="39">
        <f t="shared" si="5"/>
        <v>5.5453743390767871E-3</v>
      </c>
      <c r="K36" s="40"/>
      <c r="L36" s="41">
        <f t="shared" si="6"/>
        <v>4.7319331479904177E-4</v>
      </c>
      <c r="M36" s="42">
        <f t="shared" si="7"/>
        <v>4.7319331479904175E-3</v>
      </c>
      <c r="N36" s="41">
        <f t="shared" si="8"/>
        <v>9.8657565787383067E-4</v>
      </c>
      <c r="O36" s="42">
        <f t="shared" si="9"/>
        <v>4.9328782893691536E-3</v>
      </c>
      <c r="P36" s="41">
        <f t="shared" si="10"/>
        <v>2.0569426876255463E-3</v>
      </c>
      <c r="Q36" s="42">
        <f t="shared" si="11"/>
        <v>5.1423567190638656E-3</v>
      </c>
      <c r="R36" s="41">
        <f t="shared" si="12"/>
        <v>3.1613961914613896E-3</v>
      </c>
      <c r="S36" s="42">
        <f t="shared" si="13"/>
        <v>5.2689936524356494E-3</v>
      </c>
      <c r="T36" s="41">
        <f t="shared" si="14"/>
        <v>4.2885846477242898E-3</v>
      </c>
      <c r="U36" s="42">
        <f t="shared" si="15"/>
        <v>5.3607308096553629E-3</v>
      </c>
      <c r="V36" s="41">
        <f t="shared" si="16"/>
        <v>5.4329861805463434E-3</v>
      </c>
      <c r="W36" s="42">
        <f t="shared" si="17"/>
        <v>5.4329861805463434E-3</v>
      </c>
    </row>
    <row r="37" spans="1:23" x14ac:dyDescent="0.2">
      <c r="A37" s="52">
        <f t="shared" si="18"/>
        <v>25</v>
      </c>
      <c r="B37" s="54" t="s">
        <v>54</v>
      </c>
      <c r="C37" s="35">
        <v>45629</v>
      </c>
      <c r="D37" s="36">
        <v>2100</v>
      </c>
      <c r="E37" s="37">
        <v>8.3333333333333332E-3</v>
      </c>
      <c r="F37" s="38">
        <f t="shared" si="1"/>
        <v>4.357790035938966E-2</v>
      </c>
      <c r="G37" s="39">
        <f t="shared" si="2"/>
        <v>4.3934482215421964E-3</v>
      </c>
      <c r="H37" s="39">
        <f t="shared" si="3"/>
        <v>5.4918102769277452E-3</v>
      </c>
      <c r="I37" s="39">
        <f t="shared" si="4"/>
        <v>5.1687626135790551E-3</v>
      </c>
      <c r="J37" s="39">
        <f t="shared" si="5"/>
        <v>4.8816091350468846E-3</v>
      </c>
      <c r="K37" s="40"/>
      <c r="L37" s="41">
        <f t="shared" si="6"/>
        <v>4.1321522474361497E-4</v>
      </c>
      <c r="M37" s="42">
        <f t="shared" si="7"/>
        <v>4.1321522474361497E-3</v>
      </c>
      <c r="N37" s="41">
        <f t="shared" si="8"/>
        <v>8.6152544730697502E-4</v>
      </c>
      <c r="O37" s="42">
        <f t="shared" si="9"/>
        <v>4.3076272365348755E-3</v>
      </c>
      <c r="P37" s="41">
        <f t="shared" si="10"/>
        <v>1.7962215618217068E-3</v>
      </c>
      <c r="Q37" s="42">
        <f t="shared" si="11"/>
        <v>4.4905539045542661E-3</v>
      </c>
      <c r="R37" s="41">
        <f t="shared" si="12"/>
        <v>2.7606836295079708E-3</v>
      </c>
      <c r="S37" s="42">
        <f t="shared" si="13"/>
        <v>4.6011393825132847E-3</v>
      </c>
      <c r="T37" s="41">
        <f t="shared" si="14"/>
        <v>3.7449989541673838E-3</v>
      </c>
      <c r="U37" s="42">
        <f t="shared" si="15"/>
        <v>4.6812486927092292E-3</v>
      </c>
      <c r="V37" s="41">
        <f t="shared" si="16"/>
        <v>4.7443455674702987E-3</v>
      </c>
      <c r="W37" s="42">
        <f t="shared" si="17"/>
        <v>4.7443455674702987E-3</v>
      </c>
    </row>
    <row r="38" spans="1:23" x14ac:dyDescent="0.2">
      <c r="A38" s="52">
        <f t="shared" si="18"/>
        <v>26</v>
      </c>
      <c r="B38" s="52" t="s">
        <v>54</v>
      </c>
      <c r="C38" s="35">
        <v>45710</v>
      </c>
      <c r="D38" s="36">
        <v>5000</v>
      </c>
      <c r="E38" s="37">
        <v>2.3530092592592592E-2</v>
      </c>
      <c r="F38" s="38">
        <f t="shared" ref="F38:F69" si="19">E38*(10000/D38)^$B$2</f>
        <v>4.9058631754398146E-2</v>
      </c>
      <c r="G38" s="39">
        <f t="shared" ref="G38:G69" si="20">F38/10*0.94444+0.000277777</f>
        <v>4.9110704174123781E-3</v>
      </c>
      <c r="H38" s="39">
        <f t="shared" ref="H38:H69" si="21">G38/0.8</f>
        <v>6.138838021765472E-3</v>
      </c>
      <c r="I38" s="39">
        <f t="shared" ref="I38:I55" si="22">G38/0.85</f>
        <v>5.7777299028380922E-3</v>
      </c>
      <c r="J38" s="39">
        <f t="shared" ref="J38:J55" si="23">G38/0.9</f>
        <v>5.4567449082359755E-3</v>
      </c>
      <c r="K38" s="40"/>
      <c r="L38" s="41">
        <f t="shared" ref="L38:L55" si="24">$F38*($L$4/10000)^$B$2/$L$3</f>
        <v>4.6518472388126314E-4</v>
      </c>
      <c r="M38" s="42">
        <f t="shared" ref="M38:M69" si="25">L38/$L$4*1000</f>
        <v>4.6518472388126309E-3</v>
      </c>
      <c r="N38" s="41">
        <f t="shared" ref="N38:N55" si="26">$F38*($N$4/10000)^$B$2/$L$3</f>
        <v>9.6987829422509587E-4</v>
      </c>
      <c r="O38" s="42">
        <f t="shared" ref="O38:O69" si="27">N38/$N$4*1000</f>
        <v>4.8493914711254795E-3</v>
      </c>
      <c r="P38" s="41">
        <f t="shared" ref="P38:P55" si="28">$F38*($P$4/10000)^$B$2/$L$3</f>
        <v>2.0221298278253075E-3</v>
      </c>
      <c r="Q38" s="42">
        <f t="shared" ref="Q38:Q69" si="29">P38/$P$4*1000</f>
        <v>5.0553245695632689E-3</v>
      </c>
      <c r="R38" s="41">
        <f t="shared" ref="R38:R55" si="30">$F38*($R$4/10000)^$B$2/$L$3</f>
        <v>3.1078909367703122E-3</v>
      </c>
      <c r="S38" s="42">
        <f t="shared" ref="S38:S69" si="31">R38/$R$4*1000</f>
        <v>5.1798182279505205E-3</v>
      </c>
      <c r="T38" s="41">
        <f t="shared" ref="T38:T55" si="32">$F38*($T$4/10000)^$B$2/$L$3</f>
        <v>4.216002218966868E-3</v>
      </c>
      <c r="U38" s="42">
        <f t="shared" ref="U38:U69" si="33">T38/$T$4*1000</f>
        <v>5.2700027737085844E-3</v>
      </c>
      <c r="V38" s="41">
        <f t="shared" ref="V38:V55" si="34">$F38*($V$4/10000)^$B$2/$L$3</f>
        <v>5.341035253892997E-3</v>
      </c>
      <c r="W38" s="42">
        <f t="shared" ref="W38:W69" si="35">V38/$V$4*1000</f>
        <v>5.341035253892997E-3</v>
      </c>
    </row>
    <row r="39" spans="1:23" x14ac:dyDescent="0.2">
      <c r="A39" s="52">
        <f t="shared" si="18"/>
        <v>27</v>
      </c>
      <c r="B39" s="51" t="s">
        <v>54</v>
      </c>
      <c r="C39" s="35">
        <v>45738</v>
      </c>
      <c r="D39" s="36">
        <v>8000</v>
      </c>
      <c r="E39" s="37">
        <v>3.6435185185185189E-2</v>
      </c>
      <c r="F39" s="38">
        <f t="shared" si="19"/>
        <v>4.6157852498446034E-2</v>
      </c>
      <c r="G39" s="39">
        <f t="shared" si="20"/>
        <v>4.6371092213632363E-3</v>
      </c>
      <c r="H39" s="39">
        <f t="shared" si="21"/>
        <v>5.7963865267040447E-3</v>
      </c>
      <c r="I39" s="39">
        <f t="shared" si="22"/>
        <v>5.4554226133685137E-3</v>
      </c>
      <c r="J39" s="39">
        <f t="shared" si="23"/>
        <v>5.1523435792924848E-3</v>
      </c>
      <c r="K39" s="40"/>
      <c r="L39" s="41">
        <f t="shared" si="24"/>
        <v>4.3767889771032415E-4</v>
      </c>
      <c r="M39" s="42">
        <f t="shared" si="25"/>
        <v>4.3767889771032416E-3</v>
      </c>
      <c r="N39" s="41">
        <f t="shared" si="26"/>
        <v>9.1253053021139285E-4</v>
      </c>
      <c r="O39" s="42">
        <f t="shared" si="27"/>
        <v>4.5626526510569648E-3</v>
      </c>
      <c r="P39" s="41">
        <f t="shared" si="28"/>
        <v>1.9025636669351435E-3</v>
      </c>
      <c r="Q39" s="42">
        <f t="shared" si="29"/>
        <v>4.7564091673378594E-3</v>
      </c>
      <c r="R39" s="41">
        <f t="shared" si="30"/>
        <v>2.9241249971844276E-3</v>
      </c>
      <c r="S39" s="42">
        <f t="shared" si="31"/>
        <v>4.8735416619740462E-3</v>
      </c>
      <c r="T39" s="41">
        <f t="shared" si="32"/>
        <v>3.9667149612004349E-3</v>
      </c>
      <c r="U39" s="42">
        <f t="shared" si="33"/>
        <v>4.9583937015005436E-3</v>
      </c>
      <c r="V39" s="41">
        <f t="shared" si="34"/>
        <v>5.0252261145887246E-3</v>
      </c>
      <c r="W39" s="42">
        <f t="shared" si="35"/>
        <v>5.0252261145887246E-3</v>
      </c>
    </row>
    <row r="40" spans="1:23" x14ac:dyDescent="0.2">
      <c r="A40" s="52">
        <f t="shared" si="18"/>
        <v>28</v>
      </c>
      <c r="B40" s="52" t="s">
        <v>54</v>
      </c>
      <c r="C40" s="35">
        <v>45760</v>
      </c>
      <c r="D40" s="36">
        <v>10000</v>
      </c>
      <c r="E40" s="37">
        <v>4.431712962962963E-2</v>
      </c>
      <c r="F40" s="38">
        <f t="shared" si="19"/>
        <v>4.431712962962963E-2</v>
      </c>
      <c r="G40" s="39">
        <f t="shared" si="20"/>
        <v>4.4632639907407406E-3</v>
      </c>
      <c r="H40" s="39">
        <f t="shared" si="21"/>
        <v>5.5790799884259251E-3</v>
      </c>
      <c r="I40" s="39">
        <f t="shared" si="22"/>
        <v>5.2508988126361653E-3</v>
      </c>
      <c r="J40" s="39">
        <f t="shared" si="23"/>
        <v>4.9591822119341563E-3</v>
      </c>
      <c r="K40" s="40"/>
      <c r="L40" s="41">
        <f t="shared" si="24"/>
        <v>4.202247590837303E-4</v>
      </c>
      <c r="M40" s="42">
        <f t="shared" si="25"/>
        <v>4.2022475908373037E-3</v>
      </c>
      <c r="N40" s="41">
        <f t="shared" si="26"/>
        <v>8.7613984640499574E-4</v>
      </c>
      <c r="O40" s="42">
        <f t="shared" si="27"/>
        <v>4.3806992320249791E-3</v>
      </c>
      <c r="P40" s="41">
        <f t="shared" si="28"/>
        <v>1.8266915831716146E-3</v>
      </c>
      <c r="Q40" s="42">
        <f t="shared" si="29"/>
        <v>4.5667289579290364E-3</v>
      </c>
      <c r="R40" s="41">
        <f t="shared" si="30"/>
        <v>2.8075142048219299E-3</v>
      </c>
      <c r="S40" s="42">
        <f t="shared" si="31"/>
        <v>4.6791903413698826E-3</v>
      </c>
      <c r="T40" s="41">
        <f t="shared" si="32"/>
        <v>3.8085268621461375E-3</v>
      </c>
      <c r="U40" s="42">
        <f t="shared" si="33"/>
        <v>4.7606585776826717E-3</v>
      </c>
      <c r="V40" s="41">
        <f t="shared" si="34"/>
        <v>4.8248257898464006E-3</v>
      </c>
      <c r="W40" s="42">
        <f t="shared" si="35"/>
        <v>4.8248257898464006E-3</v>
      </c>
    </row>
    <row r="41" spans="1:23" x14ac:dyDescent="0.2">
      <c r="A41" s="52">
        <f t="shared" si="18"/>
        <v>29</v>
      </c>
      <c r="B41" s="52" t="s">
        <v>54</v>
      </c>
      <c r="C41" s="35">
        <v>45830</v>
      </c>
      <c r="D41" s="36">
        <v>10000</v>
      </c>
      <c r="E41" s="37">
        <v>4.929398148148148E-2</v>
      </c>
      <c r="F41" s="38">
        <f t="shared" si="19"/>
        <v>4.929398148148148E-2</v>
      </c>
      <c r="G41" s="39">
        <f t="shared" si="20"/>
        <v>4.9332977870370368E-3</v>
      </c>
      <c r="H41" s="39">
        <f t="shared" si="21"/>
        <v>6.1666222337962958E-3</v>
      </c>
      <c r="I41" s="39">
        <f t="shared" si="22"/>
        <v>5.8038797494553377E-3</v>
      </c>
      <c r="J41" s="39">
        <f t="shared" si="23"/>
        <v>5.4814419855967076E-3</v>
      </c>
      <c r="K41" s="40"/>
      <c r="L41" s="41">
        <f t="shared" si="24"/>
        <v>4.6741636169694633E-4</v>
      </c>
      <c r="M41" s="42">
        <f t="shared" si="25"/>
        <v>4.6741636169694636E-3</v>
      </c>
      <c r="N41" s="41">
        <f t="shared" si="26"/>
        <v>9.7453110625199185E-4</v>
      </c>
      <c r="O41" s="42">
        <f t="shared" si="27"/>
        <v>4.8726555312599588E-3</v>
      </c>
      <c r="P41" s="41">
        <f t="shared" si="28"/>
        <v>2.0318306222846449E-3</v>
      </c>
      <c r="Q41" s="42">
        <f t="shared" si="29"/>
        <v>5.0795765557116119E-3</v>
      </c>
      <c r="R41" s="41">
        <f t="shared" si="30"/>
        <v>3.1228004696622095E-3</v>
      </c>
      <c r="S41" s="42">
        <f t="shared" si="31"/>
        <v>5.2046674494370159E-3</v>
      </c>
      <c r="T41" s="41">
        <f t="shared" si="32"/>
        <v>4.2362277111205014E-3</v>
      </c>
      <c r="U41" s="42">
        <f t="shared" si="33"/>
        <v>5.2952846389006268E-3</v>
      </c>
      <c r="V41" s="41">
        <f t="shared" si="34"/>
        <v>5.3666578842924573E-3</v>
      </c>
      <c r="W41" s="42">
        <f t="shared" si="35"/>
        <v>5.3666578842924573E-3</v>
      </c>
    </row>
    <row r="42" spans="1:23" x14ac:dyDescent="0.2">
      <c r="A42" s="52">
        <f t="shared" si="18"/>
        <v>30</v>
      </c>
      <c r="B42" s="54" t="s">
        <v>65</v>
      </c>
      <c r="C42" s="35">
        <v>45629</v>
      </c>
      <c r="D42" s="36">
        <v>2200</v>
      </c>
      <c r="E42" s="37">
        <v>8.3333333333333332E-3</v>
      </c>
      <c r="F42" s="38">
        <f t="shared" si="19"/>
        <v>4.1481142765945236E-2</v>
      </c>
      <c r="G42" s="39">
        <f t="shared" si="20"/>
        <v>4.1954220473869319E-3</v>
      </c>
      <c r="H42" s="39">
        <f t="shared" si="21"/>
        <v>5.2442775592336649E-3</v>
      </c>
      <c r="I42" s="39">
        <f t="shared" si="22"/>
        <v>4.9357906439846258E-3</v>
      </c>
      <c r="J42" s="39">
        <f t="shared" si="23"/>
        <v>4.6615800526521468E-3</v>
      </c>
      <c r="K42" s="40"/>
      <c r="L42" s="41">
        <f t="shared" si="24"/>
        <v>3.9333330861037618E-4</v>
      </c>
      <c r="M42" s="42">
        <f t="shared" si="25"/>
        <v>3.9333330861037619E-3</v>
      </c>
      <c r="N42" s="41">
        <f t="shared" si="26"/>
        <v>8.2007301364934299E-4</v>
      </c>
      <c r="O42" s="42">
        <f t="shared" si="27"/>
        <v>4.1003650682467146E-3</v>
      </c>
      <c r="P42" s="41">
        <f t="shared" si="28"/>
        <v>1.7097960762384678E-3</v>
      </c>
      <c r="Q42" s="42">
        <f t="shared" si="29"/>
        <v>4.2744901905961696E-3</v>
      </c>
      <c r="R42" s="41">
        <f t="shared" si="30"/>
        <v>2.6278528984371627E-3</v>
      </c>
      <c r="S42" s="42">
        <f t="shared" si="31"/>
        <v>4.3797548307286044E-3</v>
      </c>
      <c r="T42" s="41">
        <f t="shared" si="32"/>
        <v>3.5648077349981948E-3</v>
      </c>
      <c r="U42" s="42">
        <f t="shared" si="33"/>
        <v>4.4560096687477442E-3</v>
      </c>
      <c r="V42" s="41">
        <f t="shared" si="34"/>
        <v>4.5160706273635453E-3</v>
      </c>
      <c r="W42" s="42">
        <f t="shared" si="35"/>
        <v>4.5160706273635453E-3</v>
      </c>
    </row>
    <row r="43" spans="1:23" x14ac:dyDescent="0.2">
      <c r="A43" s="52">
        <f t="shared" si="18"/>
        <v>31</v>
      </c>
      <c r="B43" s="52" t="s">
        <v>65</v>
      </c>
      <c r="C43" s="35">
        <v>45830</v>
      </c>
      <c r="D43" s="36">
        <v>10000</v>
      </c>
      <c r="E43" s="37">
        <v>4.1643518518518517E-2</v>
      </c>
      <c r="F43" s="38">
        <f t="shared" si="19"/>
        <v>4.1643518518518517E-2</v>
      </c>
      <c r="G43" s="39">
        <f t="shared" si="20"/>
        <v>4.2107574629629621E-3</v>
      </c>
      <c r="H43" s="39">
        <f t="shared" si="21"/>
        <v>5.2634468287037026E-3</v>
      </c>
      <c r="I43" s="39">
        <f t="shared" si="22"/>
        <v>4.9538323093681908E-3</v>
      </c>
      <c r="J43" s="39">
        <f t="shared" si="23"/>
        <v>4.6786194032921802E-3</v>
      </c>
      <c r="K43" s="40"/>
      <c r="L43" s="41">
        <f t="shared" si="24"/>
        <v>3.9487299116825847E-4</v>
      </c>
      <c r="M43" s="42">
        <f t="shared" si="25"/>
        <v>3.9487299116825842E-3</v>
      </c>
      <c r="N43" s="41">
        <f t="shared" si="26"/>
        <v>8.2328314634765585E-4</v>
      </c>
      <c r="O43" s="42">
        <f t="shared" si="27"/>
        <v>4.1164157317382793E-3</v>
      </c>
      <c r="P43" s="41">
        <f t="shared" si="28"/>
        <v>1.7164889830899631E-3</v>
      </c>
      <c r="Q43" s="42">
        <f t="shared" si="29"/>
        <v>4.2912224577249082E-3</v>
      </c>
      <c r="R43" s="41">
        <f t="shared" si="30"/>
        <v>2.6381394904542448E-3</v>
      </c>
      <c r="S43" s="42">
        <f t="shared" si="31"/>
        <v>4.3968991507570745E-3</v>
      </c>
      <c r="T43" s="41">
        <f t="shared" si="32"/>
        <v>3.5787619874645608E-3</v>
      </c>
      <c r="U43" s="42">
        <f t="shared" si="33"/>
        <v>4.4734524843307007E-3</v>
      </c>
      <c r="V43" s="41">
        <f t="shared" si="34"/>
        <v>4.5337485484114254E-3</v>
      </c>
      <c r="W43" s="42">
        <f t="shared" si="35"/>
        <v>4.5337485484114254E-3</v>
      </c>
    </row>
    <row r="44" spans="1:23" x14ac:dyDescent="0.2">
      <c r="A44" s="52">
        <f t="shared" si="18"/>
        <v>32</v>
      </c>
      <c r="B44" s="54" t="s">
        <v>64</v>
      </c>
      <c r="C44" s="35">
        <v>45629</v>
      </c>
      <c r="D44" s="36">
        <v>2100</v>
      </c>
      <c r="E44" s="37">
        <v>8.3333333333333332E-3</v>
      </c>
      <c r="F44" s="38">
        <f t="shared" si="19"/>
        <v>4.357790035938966E-2</v>
      </c>
      <c r="G44" s="39">
        <f t="shared" si="20"/>
        <v>4.3934482215421964E-3</v>
      </c>
      <c r="H44" s="39">
        <f t="shared" si="21"/>
        <v>5.4918102769277452E-3</v>
      </c>
      <c r="I44" s="39">
        <f t="shared" si="22"/>
        <v>5.1687626135790551E-3</v>
      </c>
      <c r="J44" s="39">
        <f t="shared" si="23"/>
        <v>4.8816091350468846E-3</v>
      </c>
      <c r="K44" s="40"/>
      <c r="L44" s="41">
        <f t="shared" si="24"/>
        <v>4.1321522474361497E-4</v>
      </c>
      <c r="M44" s="42">
        <f t="shared" si="25"/>
        <v>4.1321522474361497E-3</v>
      </c>
      <c r="N44" s="41">
        <f t="shared" si="26"/>
        <v>8.6152544730697502E-4</v>
      </c>
      <c r="O44" s="42">
        <f t="shared" si="27"/>
        <v>4.3076272365348755E-3</v>
      </c>
      <c r="P44" s="41">
        <f t="shared" si="28"/>
        <v>1.7962215618217068E-3</v>
      </c>
      <c r="Q44" s="42">
        <f t="shared" si="29"/>
        <v>4.4905539045542661E-3</v>
      </c>
      <c r="R44" s="41">
        <f t="shared" si="30"/>
        <v>2.7606836295079708E-3</v>
      </c>
      <c r="S44" s="42">
        <f t="shared" si="31"/>
        <v>4.6011393825132847E-3</v>
      </c>
      <c r="T44" s="41">
        <f t="shared" si="32"/>
        <v>3.7449989541673838E-3</v>
      </c>
      <c r="U44" s="42">
        <f t="shared" si="33"/>
        <v>4.6812486927092292E-3</v>
      </c>
      <c r="V44" s="41">
        <f t="shared" si="34"/>
        <v>4.7443455674702987E-3</v>
      </c>
      <c r="W44" s="42">
        <f t="shared" si="35"/>
        <v>4.7443455674702987E-3</v>
      </c>
    </row>
    <row r="45" spans="1:23" x14ac:dyDescent="0.2">
      <c r="A45" s="52">
        <f t="shared" si="18"/>
        <v>33</v>
      </c>
      <c r="B45" s="51" t="s">
        <v>64</v>
      </c>
      <c r="C45" s="35">
        <v>45738</v>
      </c>
      <c r="D45" s="36">
        <v>4000</v>
      </c>
      <c r="E45" s="37">
        <v>1.758101851851852E-2</v>
      </c>
      <c r="F45" s="38">
        <f t="shared" si="19"/>
        <v>4.6436602840549762E-2</v>
      </c>
      <c r="G45" s="39">
        <f t="shared" si="20"/>
        <v>4.6634355186728821E-3</v>
      </c>
      <c r="H45" s="39">
        <f t="shared" si="21"/>
        <v>5.8292943983411019E-3</v>
      </c>
      <c r="I45" s="39">
        <f t="shared" si="22"/>
        <v>5.4863947278504495E-3</v>
      </c>
      <c r="J45" s="39">
        <f t="shared" si="23"/>
        <v>5.1815950207476464E-3</v>
      </c>
      <c r="K45" s="40"/>
      <c r="L45" s="41">
        <f t="shared" si="24"/>
        <v>4.4032206969221916E-4</v>
      </c>
      <c r="M45" s="42">
        <f t="shared" si="25"/>
        <v>4.4032206969221921E-3</v>
      </c>
      <c r="N45" s="41">
        <f t="shared" si="26"/>
        <v>9.1804136279367322E-4</v>
      </c>
      <c r="O45" s="42">
        <f t="shared" si="27"/>
        <v>4.5902068139683661E-3</v>
      </c>
      <c r="P45" s="41">
        <f t="shared" si="28"/>
        <v>1.9140533754966533E-3</v>
      </c>
      <c r="Q45" s="42">
        <f t="shared" si="29"/>
        <v>4.7851334387416329E-3</v>
      </c>
      <c r="R45" s="41">
        <f t="shared" si="30"/>
        <v>2.9417839825834264E-3</v>
      </c>
      <c r="S45" s="42">
        <f t="shared" si="31"/>
        <v>4.9029733043057105E-3</v>
      </c>
      <c r="T45" s="41">
        <f t="shared" si="32"/>
        <v>3.9906702167552691E-3</v>
      </c>
      <c r="U45" s="42">
        <f t="shared" si="33"/>
        <v>4.9883377709440862E-3</v>
      </c>
      <c r="V45" s="41">
        <f t="shared" si="34"/>
        <v>5.0555737894212426E-3</v>
      </c>
      <c r="W45" s="42">
        <f t="shared" si="35"/>
        <v>5.0555737894212426E-3</v>
      </c>
    </row>
    <row r="46" spans="1:23" x14ac:dyDescent="0.2">
      <c r="A46" s="52">
        <f t="shared" si="18"/>
        <v>34</v>
      </c>
      <c r="B46" s="52" t="s">
        <v>56</v>
      </c>
      <c r="C46" s="35">
        <v>45710</v>
      </c>
      <c r="D46" s="36">
        <v>5000</v>
      </c>
      <c r="E46" s="37">
        <v>2.0416666666666666E-2</v>
      </c>
      <c r="F46" s="38">
        <f t="shared" si="19"/>
        <v>4.2567351901012455E-2</v>
      </c>
      <c r="G46" s="39">
        <f t="shared" si="20"/>
        <v>4.29800798293922E-3</v>
      </c>
      <c r="H46" s="39">
        <f t="shared" si="21"/>
        <v>5.3725099786740248E-3</v>
      </c>
      <c r="I46" s="39">
        <f t="shared" si="22"/>
        <v>5.0564799799284943E-3</v>
      </c>
      <c r="J46" s="39">
        <f t="shared" si="23"/>
        <v>4.7755644254880219E-3</v>
      </c>
      <c r="K46" s="40"/>
      <c r="L46" s="41">
        <f t="shared" si="24"/>
        <v>4.0363298225604919E-4</v>
      </c>
      <c r="M46" s="42">
        <f t="shared" si="25"/>
        <v>4.0363298225604919E-3</v>
      </c>
      <c r="N46" s="41">
        <f t="shared" si="26"/>
        <v>8.4154712789624633E-4</v>
      </c>
      <c r="O46" s="42">
        <f t="shared" si="27"/>
        <v>4.2077356394812316E-3</v>
      </c>
      <c r="P46" s="41">
        <f t="shared" si="28"/>
        <v>1.7545681339320423E-3</v>
      </c>
      <c r="Q46" s="42">
        <f t="shared" si="29"/>
        <v>4.3864203348301057E-3</v>
      </c>
      <c r="R46" s="41">
        <f t="shared" si="30"/>
        <v>2.6966648364303149E-3</v>
      </c>
      <c r="S46" s="42">
        <f t="shared" si="31"/>
        <v>4.494441394050524E-3</v>
      </c>
      <c r="T46" s="41">
        <f t="shared" si="32"/>
        <v>3.6581544093741043E-3</v>
      </c>
      <c r="U46" s="42">
        <f t="shared" si="33"/>
        <v>4.5726930117176304E-3</v>
      </c>
      <c r="V46" s="41">
        <f t="shared" si="34"/>
        <v>4.6343267033286993E-3</v>
      </c>
      <c r="W46" s="42">
        <f t="shared" si="35"/>
        <v>4.6343267033286993E-3</v>
      </c>
    </row>
    <row r="47" spans="1:23" x14ac:dyDescent="0.2">
      <c r="A47" s="52">
        <f t="shared" si="18"/>
        <v>35</v>
      </c>
      <c r="B47" s="51" t="s">
        <v>56</v>
      </c>
      <c r="C47" s="35">
        <v>45738</v>
      </c>
      <c r="D47" s="36">
        <v>8000</v>
      </c>
      <c r="E47" s="37">
        <v>3.2939814814814818E-2</v>
      </c>
      <c r="F47" s="38">
        <f t="shared" si="19"/>
        <v>4.1729748478582407E-2</v>
      </c>
      <c r="G47" s="39">
        <f t="shared" si="20"/>
        <v>4.2189013653112367E-3</v>
      </c>
      <c r="H47" s="39">
        <f t="shared" si="21"/>
        <v>5.2736267066390459E-3</v>
      </c>
      <c r="I47" s="39">
        <f t="shared" si="22"/>
        <v>4.9634133709543964E-3</v>
      </c>
      <c r="J47" s="39">
        <f t="shared" si="23"/>
        <v>4.6876681836791516E-3</v>
      </c>
      <c r="K47" s="40"/>
      <c r="L47" s="41">
        <f t="shared" si="24"/>
        <v>3.956906425932601E-4</v>
      </c>
      <c r="M47" s="42">
        <f t="shared" si="25"/>
        <v>3.9569064259326013E-3</v>
      </c>
      <c r="N47" s="41">
        <f t="shared" si="26"/>
        <v>8.2498789357739026E-4</v>
      </c>
      <c r="O47" s="42">
        <f t="shared" si="27"/>
        <v>4.1249394678869516E-3</v>
      </c>
      <c r="P47" s="41">
        <f t="shared" si="28"/>
        <v>1.7200432643257365E-3</v>
      </c>
      <c r="Q47" s="42">
        <f t="shared" si="29"/>
        <v>4.3001081608143414E-3</v>
      </c>
      <c r="R47" s="41">
        <f t="shared" si="30"/>
        <v>2.6436022052054894E-3</v>
      </c>
      <c r="S47" s="42">
        <f t="shared" si="31"/>
        <v>4.4060036753424819E-3</v>
      </c>
      <c r="T47" s="41">
        <f t="shared" si="32"/>
        <v>3.5861724204499486E-3</v>
      </c>
      <c r="U47" s="42">
        <f t="shared" si="33"/>
        <v>4.4827155255624355E-3</v>
      </c>
      <c r="V47" s="41">
        <f t="shared" si="34"/>
        <v>4.5431364428588023E-3</v>
      </c>
      <c r="W47" s="42">
        <f t="shared" si="35"/>
        <v>4.5431364428588023E-3</v>
      </c>
    </row>
    <row r="48" spans="1:23" x14ac:dyDescent="0.2">
      <c r="A48" s="52">
        <f t="shared" si="18"/>
        <v>36</v>
      </c>
      <c r="B48" s="52" t="s">
        <v>56</v>
      </c>
      <c r="C48" s="35">
        <v>45760</v>
      </c>
      <c r="D48" s="36">
        <v>10000</v>
      </c>
      <c r="E48" s="37">
        <v>3.8553240740740742E-2</v>
      </c>
      <c r="F48" s="38">
        <f t="shared" si="19"/>
        <v>3.8553240740740742E-2</v>
      </c>
      <c r="G48" s="39">
        <f t="shared" si="20"/>
        <v>3.918899268518519E-3</v>
      </c>
      <c r="H48" s="39">
        <f t="shared" si="21"/>
        <v>4.8986240856481482E-3</v>
      </c>
      <c r="I48" s="39">
        <f t="shared" si="22"/>
        <v>4.610469727668846E-3</v>
      </c>
      <c r="J48" s="39">
        <f t="shared" si="23"/>
        <v>4.3543325205761324E-3</v>
      </c>
      <c r="K48" s="40"/>
      <c r="L48" s="41">
        <f t="shared" si="24"/>
        <v>3.6557029838284297E-4</v>
      </c>
      <c r="M48" s="42">
        <f t="shared" si="25"/>
        <v>3.6557029838284296E-3</v>
      </c>
      <c r="N48" s="41">
        <f t="shared" si="26"/>
        <v>7.6218903848917238E-4</v>
      </c>
      <c r="O48" s="42">
        <f t="shared" si="27"/>
        <v>3.8109451924458618E-3</v>
      </c>
      <c r="P48" s="41">
        <f t="shared" si="28"/>
        <v>1.5891119518267559E-3</v>
      </c>
      <c r="Q48" s="42">
        <f t="shared" si="29"/>
        <v>3.972779879566889E-3</v>
      </c>
      <c r="R48" s="41">
        <f t="shared" si="30"/>
        <v>2.4423687167045827E-3</v>
      </c>
      <c r="S48" s="42">
        <f t="shared" si="31"/>
        <v>4.0706145278409708E-3</v>
      </c>
      <c r="T48" s="41">
        <f t="shared" si="32"/>
        <v>3.3131895998455953E-3</v>
      </c>
      <c r="U48" s="42">
        <f t="shared" si="33"/>
        <v>4.1414869998069939E-3</v>
      </c>
      <c r="V48" s="41">
        <f t="shared" si="34"/>
        <v>4.1973086199995719E-3</v>
      </c>
      <c r="W48" s="42">
        <f t="shared" si="35"/>
        <v>4.1973086199995719E-3</v>
      </c>
    </row>
    <row r="49" spans="1:23" x14ac:dyDescent="0.2">
      <c r="A49" s="52">
        <f t="shared" si="18"/>
        <v>37</v>
      </c>
      <c r="B49" s="52" t="s">
        <v>59</v>
      </c>
      <c r="C49" s="35">
        <v>45710</v>
      </c>
      <c r="D49" s="36">
        <v>5000</v>
      </c>
      <c r="E49" s="37">
        <v>2.162037037037037E-2</v>
      </c>
      <c r="F49" s="38">
        <f t="shared" si="19"/>
        <v>4.5076991695629974E-2</v>
      </c>
      <c r="G49" s="39">
        <f t="shared" si="20"/>
        <v>4.535028403702077E-3</v>
      </c>
      <c r="H49" s="39">
        <f t="shared" si="21"/>
        <v>5.6687855046275958E-3</v>
      </c>
      <c r="I49" s="39">
        <f t="shared" si="22"/>
        <v>5.3353275337671494E-3</v>
      </c>
      <c r="J49" s="39">
        <f t="shared" si="23"/>
        <v>5.0389204485578633E-3</v>
      </c>
      <c r="K49" s="40"/>
      <c r="L49" s="41">
        <f t="shared" si="24"/>
        <v>4.2742993812602039E-4</v>
      </c>
      <c r="M49" s="42">
        <f t="shared" si="25"/>
        <v>4.2742993812602036E-3</v>
      </c>
      <c r="N49" s="41">
        <f t="shared" si="26"/>
        <v>8.9116215130963065E-4</v>
      </c>
      <c r="O49" s="42">
        <f t="shared" si="27"/>
        <v>4.4558107565481533E-3</v>
      </c>
      <c r="P49" s="41">
        <f t="shared" si="28"/>
        <v>1.8580120601956098E-3</v>
      </c>
      <c r="Q49" s="42">
        <f t="shared" si="29"/>
        <v>4.6450301504890245E-3</v>
      </c>
      <c r="R49" s="41">
        <f t="shared" si="30"/>
        <v>2.8556518789409463E-3</v>
      </c>
      <c r="S49" s="42">
        <f t="shared" si="31"/>
        <v>4.7594197982349104E-3</v>
      </c>
      <c r="T49" s="41">
        <f t="shared" si="32"/>
        <v>3.8738279119675894E-3</v>
      </c>
      <c r="U49" s="42">
        <f t="shared" si="33"/>
        <v>4.8422848899594868E-3</v>
      </c>
      <c r="V49" s="41">
        <f t="shared" si="34"/>
        <v>4.9075523139557884E-3</v>
      </c>
      <c r="W49" s="42">
        <f t="shared" si="35"/>
        <v>4.9075523139557884E-3</v>
      </c>
    </row>
    <row r="50" spans="1:23" x14ac:dyDescent="0.2">
      <c r="A50" s="52">
        <f t="shared" si="18"/>
        <v>38</v>
      </c>
      <c r="B50" s="51" t="s">
        <v>59</v>
      </c>
      <c r="C50" s="35">
        <v>45738</v>
      </c>
      <c r="D50" s="36">
        <v>8000</v>
      </c>
      <c r="E50" s="37">
        <v>3.2893518518518516E-2</v>
      </c>
      <c r="F50" s="38">
        <f t="shared" si="19"/>
        <v>4.1671098094213349E-2</v>
      </c>
      <c r="G50" s="39">
        <f t="shared" si="20"/>
        <v>4.2133621884098858E-3</v>
      </c>
      <c r="H50" s="39">
        <f t="shared" si="21"/>
        <v>5.2667027355123566E-3</v>
      </c>
      <c r="I50" s="39">
        <f t="shared" si="22"/>
        <v>4.9568966922469244E-3</v>
      </c>
      <c r="J50" s="39">
        <f t="shared" si="23"/>
        <v>4.6815135426776511E-3</v>
      </c>
      <c r="K50" s="40"/>
      <c r="L50" s="41">
        <f t="shared" si="24"/>
        <v>3.9513450676389496E-4</v>
      </c>
      <c r="M50" s="42">
        <f t="shared" si="25"/>
        <v>3.9513450676389502E-3</v>
      </c>
      <c r="N50" s="41">
        <f t="shared" si="26"/>
        <v>8.2382838845641002E-4</v>
      </c>
      <c r="O50" s="42">
        <f t="shared" si="27"/>
        <v>4.1191419422820499E-3</v>
      </c>
      <c r="P50" s="41">
        <f t="shared" si="28"/>
        <v>1.717625775549453E-3</v>
      </c>
      <c r="Q50" s="42">
        <f t="shared" si="29"/>
        <v>4.2940644388736321E-3</v>
      </c>
      <c r="R50" s="41">
        <f t="shared" si="30"/>
        <v>2.6398866715368944E-3</v>
      </c>
      <c r="S50" s="42">
        <f t="shared" si="31"/>
        <v>4.3998111192281577E-3</v>
      </c>
      <c r="T50" s="41">
        <f t="shared" si="32"/>
        <v>3.5811321218969616E-3</v>
      </c>
      <c r="U50" s="42">
        <f t="shared" si="33"/>
        <v>4.4764151523712017E-3</v>
      </c>
      <c r="V50" s="41">
        <f t="shared" si="34"/>
        <v>4.5367511491935051E-3</v>
      </c>
      <c r="W50" s="42">
        <f t="shared" si="35"/>
        <v>4.5367511491935051E-3</v>
      </c>
    </row>
    <row r="51" spans="1:23" x14ac:dyDescent="0.2">
      <c r="A51" s="52">
        <f t="shared" si="18"/>
        <v>39</v>
      </c>
      <c r="B51" s="51" t="s">
        <v>59</v>
      </c>
      <c r="C51" s="35">
        <v>45732</v>
      </c>
      <c r="D51" s="36">
        <v>10000</v>
      </c>
      <c r="E51" s="37">
        <v>4.0057870370370369E-2</v>
      </c>
      <c r="F51" s="38">
        <f t="shared" si="19"/>
        <v>4.0057870370370369E-2</v>
      </c>
      <c r="G51" s="39">
        <f t="shared" si="20"/>
        <v>4.0610025092592591E-3</v>
      </c>
      <c r="H51" s="39">
        <f t="shared" si="21"/>
        <v>5.0762531365740734E-3</v>
      </c>
      <c r="I51" s="39">
        <f t="shared" si="22"/>
        <v>4.777650010893246E-3</v>
      </c>
      <c r="J51" s="39">
        <f t="shared" si="23"/>
        <v>4.5122250102880655E-3</v>
      </c>
      <c r="K51" s="40"/>
      <c r="L51" s="41">
        <f t="shared" si="24"/>
        <v>3.7983752707986175E-4</v>
      </c>
      <c r="M51" s="42">
        <f t="shared" si="25"/>
        <v>3.7983752707986176E-3</v>
      </c>
      <c r="N51" s="41">
        <f t="shared" si="26"/>
        <v>7.9193523332663613E-4</v>
      </c>
      <c r="O51" s="42">
        <f t="shared" si="27"/>
        <v>3.9596761666331809E-3</v>
      </c>
      <c r="P51" s="41">
        <f t="shared" si="28"/>
        <v>1.6511307310934861E-3</v>
      </c>
      <c r="Q51" s="42">
        <f t="shared" si="29"/>
        <v>4.1278268277337151E-3</v>
      </c>
      <c r="R51" s="41">
        <f t="shared" si="30"/>
        <v>2.5376878200283884E-3</v>
      </c>
      <c r="S51" s="42">
        <f t="shared" si="31"/>
        <v>4.2294797000473139E-3</v>
      </c>
      <c r="T51" s="41">
        <f t="shared" si="32"/>
        <v>3.4424945076750543E-3</v>
      </c>
      <c r="U51" s="42">
        <f t="shared" si="33"/>
        <v>4.3031181345938177E-3</v>
      </c>
      <c r="V51" s="41">
        <f t="shared" si="34"/>
        <v>4.3611183229716353E-3</v>
      </c>
      <c r="W51" s="42">
        <f t="shared" si="35"/>
        <v>4.3611183229716353E-3</v>
      </c>
    </row>
    <row r="52" spans="1:23" x14ac:dyDescent="0.2">
      <c r="A52" s="52">
        <f t="shared" si="18"/>
        <v>40</v>
      </c>
      <c r="B52" s="51" t="s">
        <v>103</v>
      </c>
      <c r="C52" s="35">
        <v>45738</v>
      </c>
      <c r="D52" s="36">
        <v>4000</v>
      </c>
      <c r="E52" s="37">
        <v>1.9166666666666665E-2</v>
      </c>
      <c r="F52" s="38">
        <f t="shared" si="19"/>
        <v>5.0624762543746149E-2</v>
      </c>
      <c r="G52" s="39">
        <f t="shared" si="20"/>
        <v>5.0589820736815609E-3</v>
      </c>
      <c r="H52" s="39">
        <f t="shared" si="21"/>
        <v>6.3237275921019511E-3</v>
      </c>
      <c r="I52" s="39">
        <f t="shared" si="22"/>
        <v>5.9517436160959544E-3</v>
      </c>
      <c r="J52" s="39">
        <f t="shared" si="23"/>
        <v>5.6210911929795116E-3</v>
      </c>
      <c r="K52" s="40"/>
      <c r="L52" s="41">
        <f t="shared" si="24"/>
        <v>4.8003512008578991E-4</v>
      </c>
      <c r="M52" s="42">
        <f t="shared" si="25"/>
        <v>4.8003512008578993E-3</v>
      </c>
      <c r="N52" s="41">
        <f t="shared" si="26"/>
        <v>1.0008403533813843E-3</v>
      </c>
      <c r="O52" s="42">
        <f t="shared" si="27"/>
        <v>5.0042017669069214E-3</v>
      </c>
      <c r="P52" s="41">
        <f t="shared" si="28"/>
        <v>2.0866836009364436E-3</v>
      </c>
      <c r="Q52" s="42">
        <f t="shared" si="29"/>
        <v>5.216709002341109E-3</v>
      </c>
      <c r="R52" s="41">
        <f t="shared" si="30"/>
        <v>3.2071061719276856E-3</v>
      </c>
      <c r="S52" s="42">
        <f t="shared" si="31"/>
        <v>5.3451769532128091E-3</v>
      </c>
      <c r="T52" s="41">
        <f t="shared" si="32"/>
        <v>4.3505924153697988E-3</v>
      </c>
      <c r="U52" s="42">
        <f t="shared" si="33"/>
        <v>5.4382405192122483E-3</v>
      </c>
      <c r="V52" s="41">
        <f t="shared" si="34"/>
        <v>5.511540615721908E-3</v>
      </c>
      <c r="W52" s="42">
        <f t="shared" si="35"/>
        <v>5.511540615721908E-3</v>
      </c>
    </row>
    <row r="53" spans="1:23" x14ac:dyDescent="0.2">
      <c r="A53" s="52">
        <f t="shared" si="18"/>
        <v>41</v>
      </c>
      <c r="B53" s="51" t="s">
        <v>103</v>
      </c>
      <c r="C53" s="35">
        <v>45732</v>
      </c>
      <c r="D53" s="36">
        <v>5000</v>
      </c>
      <c r="E53" s="37">
        <v>2.2928240740740742E-2</v>
      </c>
      <c r="F53" s="38">
        <f t="shared" si="19"/>
        <v>4.7803811857089387E-2</v>
      </c>
      <c r="G53" s="39">
        <f t="shared" si="20"/>
        <v>4.7925602070309501E-3</v>
      </c>
      <c r="H53" s="39">
        <f t="shared" si="21"/>
        <v>5.9907002587886874E-3</v>
      </c>
      <c r="I53" s="39">
        <f t="shared" si="22"/>
        <v>5.638306125918765E-3</v>
      </c>
      <c r="J53" s="39">
        <f t="shared" si="23"/>
        <v>5.3250668967010552E-3</v>
      </c>
      <c r="K53" s="40"/>
      <c r="L53" s="41">
        <f t="shared" si="24"/>
        <v>4.5328624594627751E-4</v>
      </c>
      <c r="M53" s="42">
        <f t="shared" si="25"/>
        <v>4.5328624594627755E-3</v>
      </c>
      <c r="N53" s="41">
        <f t="shared" si="26"/>
        <v>9.450707825184037E-4</v>
      </c>
      <c r="O53" s="42">
        <f t="shared" si="27"/>
        <v>4.7253539125920183E-3</v>
      </c>
      <c r="P53" s="41">
        <f t="shared" si="28"/>
        <v>1.9704078646935238E-3</v>
      </c>
      <c r="Q53" s="42">
        <f t="shared" si="29"/>
        <v>4.9260196617338095E-3</v>
      </c>
      <c r="R53" s="41">
        <f t="shared" si="30"/>
        <v>3.0283974155149965E-3</v>
      </c>
      <c r="S53" s="42">
        <f t="shared" si="31"/>
        <v>5.0473290258583282E-3</v>
      </c>
      <c r="T53" s="41">
        <f t="shared" si="32"/>
        <v>4.1081654676701253E-3</v>
      </c>
      <c r="U53" s="42">
        <f t="shared" si="33"/>
        <v>5.1352068345876566E-3</v>
      </c>
      <c r="V53" s="41">
        <f t="shared" si="34"/>
        <v>5.2044224485794524E-3</v>
      </c>
      <c r="W53" s="42">
        <f t="shared" si="35"/>
        <v>5.2044224485794524E-3</v>
      </c>
    </row>
    <row r="54" spans="1:23" x14ac:dyDescent="0.2">
      <c r="A54" s="52">
        <f t="shared" si="18"/>
        <v>42</v>
      </c>
      <c r="B54" s="52" t="s">
        <v>57</v>
      </c>
      <c r="C54" s="35">
        <v>45710</v>
      </c>
      <c r="D54" s="36">
        <v>5000</v>
      </c>
      <c r="E54" s="37">
        <v>2.5937499999999999E-2</v>
      </c>
      <c r="F54" s="38">
        <f t="shared" si="19"/>
        <v>5.407791134363317E-2</v>
      </c>
      <c r="G54" s="39">
        <f t="shared" si="20"/>
        <v>5.3851112589380903E-3</v>
      </c>
      <c r="H54" s="39">
        <f t="shared" si="21"/>
        <v>6.7313890736726122E-3</v>
      </c>
      <c r="I54" s="39">
        <f t="shared" si="22"/>
        <v>6.3354250105154006E-3</v>
      </c>
      <c r="J54" s="39">
        <f t="shared" si="23"/>
        <v>5.9834569543756556E-3</v>
      </c>
      <c r="K54" s="40"/>
      <c r="L54" s="41">
        <f t="shared" si="24"/>
        <v>5.1277863562120538E-4</v>
      </c>
      <c r="M54" s="42">
        <f t="shared" si="25"/>
        <v>5.1277863562120543E-3</v>
      </c>
      <c r="N54" s="41">
        <f t="shared" si="26"/>
        <v>1.0691083410518639E-3</v>
      </c>
      <c r="O54" s="42">
        <f t="shared" si="27"/>
        <v>5.3455417052593194E-3</v>
      </c>
      <c r="P54" s="41">
        <f t="shared" si="28"/>
        <v>2.2290176803524417E-3</v>
      </c>
      <c r="Q54" s="42">
        <f t="shared" si="29"/>
        <v>5.5725442008811047E-3</v>
      </c>
      <c r="R54" s="41">
        <f t="shared" si="30"/>
        <v>3.4258650217915739E-3</v>
      </c>
      <c r="S54" s="42">
        <f t="shared" si="31"/>
        <v>5.7097750363192899E-3</v>
      </c>
      <c r="T54" s="41">
        <f t="shared" si="32"/>
        <v>4.6473492241538364E-3</v>
      </c>
      <c r="U54" s="42">
        <f t="shared" si="33"/>
        <v>5.8091865301922955E-3</v>
      </c>
      <c r="V54" s="41">
        <f t="shared" si="34"/>
        <v>5.8874864751471741E-3</v>
      </c>
      <c r="W54" s="42">
        <f t="shared" si="35"/>
        <v>5.8874864751471741E-3</v>
      </c>
    </row>
    <row r="55" spans="1:23" x14ac:dyDescent="0.2">
      <c r="A55" s="52">
        <f t="shared" si="18"/>
        <v>43</v>
      </c>
      <c r="B55" s="52" t="s">
        <v>57</v>
      </c>
      <c r="C55" s="35">
        <v>45760</v>
      </c>
      <c r="D55" s="36">
        <v>5000</v>
      </c>
      <c r="E55" s="37">
        <v>2.2199074074074072E-2</v>
      </c>
      <c r="F55" s="38">
        <f t="shared" si="19"/>
        <v>4.6283549289196084E-2</v>
      </c>
      <c r="G55" s="39">
        <f t="shared" si="20"/>
        <v>4.6489805290688344E-3</v>
      </c>
      <c r="H55" s="39">
        <f t="shared" si="21"/>
        <v>5.8112256613360429E-3</v>
      </c>
      <c r="I55" s="39">
        <f t="shared" si="22"/>
        <v>5.4693888577280409E-3</v>
      </c>
      <c r="J55" s="39">
        <f t="shared" si="23"/>
        <v>5.165533921187594E-3</v>
      </c>
      <c r="K55" s="40"/>
      <c r="L55" s="41">
        <f t="shared" si="24"/>
        <v>4.3887078229427575E-4</v>
      </c>
      <c r="M55" s="42">
        <f t="shared" si="25"/>
        <v>4.3887078229427577E-3</v>
      </c>
      <c r="N55" s="41">
        <f t="shared" si="26"/>
        <v>9.150155279506806E-4</v>
      </c>
      <c r="O55" s="42">
        <f t="shared" si="27"/>
        <v>4.5750776397534033E-3</v>
      </c>
      <c r="P55" s="41">
        <f t="shared" si="28"/>
        <v>1.9077447170530938E-3</v>
      </c>
      <c r="Q55" s="42">
        <f t="shared" si="29"/>
        <v>4.7693617926327344E-3</v>
      </c>
      <c r="R55" s="41">
        <f t="shared" si="30"/>
        <v>2.9320879570710568E-3</v>
      </c>
      <c r="S55" s="42">
        <f t="shared" si="31"/>
        <v>4.8868132617850947E-3</v>
      </c>
      <c r="T55" s="41">
        <f t="shared" si="32"/>
        <v>3.9775170959067642E-3</v>
      </c>
      <c r="U55" s="42">
        <f t="shared" si="33"/>
        <v>4.9718963698834554E-3</v>
      </c>
      <c r="V55" s="41">
        <f t="shared" si="34"/>
        <v>5.0389107806034271E-3</v>
      </c>
      <c r="W55" s="42">
        <f t="shared" si="35"/>
        <v>5.0389107806034271E-3</v>
      </c>
    </row>
    <row r="56" spans="1:23" x14ac:dyDescent="0.2">
      <c r="A56" s="52"/>
      <c r="B56" s="52"/>
      <c r="C56" s="35"/>
      <c r="D56" s="36"/>
      <c r="E56" s="37"/>
      <c r="F56" s="38"/>
      <c r="G56" s="39"/>
      <c r="H56" s="39"/>
      <c r="I56" s="39"/>
      <c r="J56" s="39"/>
      <c r="K56" s="40"/>
      <c r="L56" s="41"/>
      <c r="M56" s="42"/>
      <c r="N56" s="41"/>
      <c r="O56" s="42"/>
      <c r="P56" s="41"/>
      <c r="Q56" s="42"/>
      <c r="R56" s="41"/>
      <c r="S56" s="42"/>
      <c r="T56" s="41"/>
      <c r="U56" s="42"/>
      <c r="V56" s="41"/>
      <c r="W56" s="42"/>
    </row>
    <row r="57" spans="1:23" x14ac:dyDescent="0.2">
      <c r="A57" s="52"/>
      <c r="B57" s="52"/>
      <c r="C57" s="35"/>
      <c r="D57" s="36"/>
      <c r="E57" s="37"/>
      <c r="F57" s="38"/>
      <c r="G57" s="39"/>
      <c r="H57" s="39"/>
      <c r="I57" s="39"/>
      <c r="J57" s="39"/>
      <c r="K57" s="40"/>
      <c r="L57" s="41"/>
      <c r="M57" s="42"/>
      <c r="N57" s="41"/>
      <c r="O57" s="42"/>
      <c r="P57" s="41"/>
      <c r="Q57" s="42"/>
      <c r="R57" s="41"/>
      <c r="S57" s="42"/>
      <c r="T57" s="41"/>
      <c r="U57" s="42"/>
      <c r="V57" s="41"/>
      <c r="W57" s="42"/>
    </row>
    <row r="58" spans="1:23" x14ac:dyDescent="0.2">
      <c r="A58" s="52"/>
      <c r="B58" s="52" t="s">
        <v>181</v>
      </c>
      <c r="C58" s="35"/>
      <c r="D58" s="36">
        <v>21100</v>
      </c>
      <c r="E58" s="37">
        <v>8.9224537037037033E-2</v>
      </c>
      <c r="F58" s="38">
        <f t="shared" ref="F58:F61" si="36">E58*(10000/D58)^$B$2</f>
        <v>4.043383184019024E-2</v>
      </c>
      <c r="G58" s="39">
        <f t="shared" ref="G58:G61" si="37">F58/10*0.94444+0.000277777</f>
        <v>4.096509814314927E-3</v>
      </c>
      <c r="H58" s="39">
        <f t="shared" ref="H58:H61" si="38">G58/0.8</f>
        <v>5.1206372678936586E-3</v>
      </c>
      <c r="I58" s="39">
        <f t="shared" ref="I58:I61" si="39">G58/0.85</f>
        <v>4.8194233109587377E-3</v>
      </c>
      <c r="J58" s="39">
        <f t="shared" ref="J58:J61" si="40">G58/0.9</f>
        <v>4.55167757146103E-3</v>
      </c>
      <c r="K58" s="40"/>
      <c r="L58" s="41">
        <f t="shared" ref="L58:L62" si="41">$F58*($L$4/10000)^$B$2/$L$3</f>
        <v>3.8340247633086632E-4</v>
      </c>
      <c r="M58" s="42">
        <f t="shared" ref="M58:M61" si="42">L58/$L$4*1000</f>
        <v>3.8340247633086634E-3</v>
      </c>
      <c r="N58" s="41">
        <f t="shared" ref="N58:N62" si="43">$F58*($N$4/10000)^$B$2/$L$3</f>
        <v>7.9936790839325313E-4</v>
      </c>
      <c r="O58" s="42">
        <f t="shared" ref="O58:O61" si="44">N58/$N$4*1000</f>
        <v>3.9968395419662656E-3</v>
      </c>
      <c r="P58" s="41">
        <f t="shared" ref="P58:P62" si="45">$F58*($P$4/10000)^$B$2/$L$3</f>
        <v>1.6666273496302973E-3</v>
      </c>
      <c r="Q58" s="42">
        <f t="shared" ref="Q58:Q61" si="46">P58/$P$4*1000</f>
        <v>4.1665683740757433E-3</v>
      </c>
      <c r="R58" s="41">
        <f t="shared" ref="R58:R62" si="47">$F58*($R$4/10000)^$B$2/$L$3</f>
        <v>2.5615051831068695E-3</v>
      </c>
      <c r="S58" s="42">
        <f t="shared" ref="S58:S61" si="48">R58/$R$4*1000</f>
        <v>4.2691753051781163E-3</v>
      </c>
      <c r="T58" s="41">
        <f t="shared" ref="T58:T62" si="49">$F58*($T$4/10000)^$B$2/$L$3</f>
        <v>3.4748038961419374E-3</v>
      </c>
      <c r="U58" s="42">
        <f t="shared" ref="U58:U61" si="50">T58/$T$4*1000</f>
        <v>4.3435048701774221E-3</v>
      </c>
      <c r="V58" s="41">
        <f t="shared" ref="V58:V62" si="51">$F58*($V$4/10000)^$B$2/$L$3</f>
        <v>4.4020494169015704E-3</v>
      </c>
      <c r="W58" s="42">
        <f t="shared" ref="W58:W61" si="52">V58/$V$4*1000</f>
        <v>4.4020494169015704E-3</v>
      </c>
    </row>
    <row r="59" spans="1:23" x14ac:dyDescent="0.2">
      <c r="A59" s="52"/>
      <c r="B59" s="52" t="s">
        <v>182</v>
      </c>
      <c r="C59" s="35">
        <v>2024</v>
      </c>
      <c r="D59" s="36">
        <v>5000</v>
      </c>
      <c r="E59" s="37">
        <v>2.4548611111111111E-2</v>
      </c>
      <c r="F59" s="38">
        <f t="shared" si="36"/>
        <v>5.1182173119074505E-2</v>
      </c>
      <c r="G59" s="39">
        <f t="shared" si="37"/>
        <v>5.1116261580578725E-3</v>
      </c>
      <c r="H59" s="39">
        <f t="shared" si="38"/>
        <v>6.38953269757234E-3</v>
      </c>
      <c r="I59" s="39">
        <f t="shared" si="39"/>
        <v>6.0136778330092617E-3</v>
      </c>
      <c r="J59" s="39">
        <f t="shared" si="40"/>
        <v>5.6795846200643025E-3</v>
      </c>
      <c r="K59" s="40"/>
      <c r="L59" s="41">
        <f t="shared" si="41"/>
        <v>4.853206096173925E-4</v>
      </c>
      <c r="M59" s="42">
        <f t="shared" si="42"/>
        <v>4.8532060961739253E-3</v>
      </c>
      <c r="N59" s="41">
        <f t="shared" si="43"/>
        <v>1.011860237113344E-3</v>
      </c>
      <c r="O59" s="42">
        <f t="shared" si="44"/>
        <v>5.0593011855667195E-3</v>
      </c>
      <c r="P59" s="41">
        <f t="shared" si="45"/>
        <v>2.1096593038944797E-3</v>
      </c>
      <c r="Q59" s="42">
        <f t="shared" si="46"/>
        <v>5.2741482597361998E-3</v>
      </c>
      <c r="R59" s="41">
        <f t="shared" si="47"/>
        <v>3.2424184342793073E-3</v>
      </c>
      <c r="S59" s="42">
        <f t="shared" si="48"/>
        <v>5.4040307237988453E-3</v>
      </c>
      <c r="T59" s="41">
        <f t="shared" si="49"/>
        <v>4.3984951826998159E-3</v>
      </c>
      <c r="U59" s="42">
        <f t="shared" si="50"/>
        <v>5.4981189783747698E-3</v>
      </c>
      <c r="V59" s="41">
        <f t="shared" si="51"/>
        <v>5.5722261551928417E-3</v>
      </c>
      <c r="W59" s="42">
        <f t="shared" si="52"/>
        <v>5.5722261551928417E-3</v>
      </c>
    </row>
    <row r="60" spans="1:23" x14ac:dyDescent="0.2">
      <c r="A60" s="52"/>
      <c r="B60" s="52" t="s">
        <v>100</v>
      </c>
      <c r="C60" s="35"/>
      <c r="D60" s="36">
        <v>10000</v>
      </c>
      <c r="E60" s="37">
        <v>4.431712962962963E-2</v>
      </c>
      <c r="F60" s="38">
        <f t="shared" si="36"/>
        <v>4.431712962962963E-2</v>
      </c>
      <c r="G60" s="39">
        <f t="shared" si="37"/>
        <v>4.4632639907407406E-3</v>
      </c>
      <c r="H60" s="39">
        <f t="shared" si="38"/>
        <v>5.5790799884259251E-3</v>
      </c>
      <c r="I60" s="39">
        <f t="shared" si="39"/>
        <v>5.2508988126361653E-3</v>
      </c>
      <c r="J60" s="39">
        <f t="shared" si="40"/>
        <v>4.9591822119341563E-3</v>
      </c>
      <c r="K60" s="40"/>
      <c r="L60" s="41">
        <f t="shared" si="41"/>
        <v>4.202247590837303E-4</v>
      </c>
      <c r="M60" s="42">
        <f t="shared" si="42"/>
        <v>4.2022475908373037E-3</v>
      </c>
      <c r="N60" s="41">
        <f t="shared" si="43"/>
        <v>8.7613984640499574E-4</v>
      </c>
      <c r="O60" s="42">
        <f t="shared" si="44"/>
        <v>4.3806992320249791E-3</v>
      </c>
      <c r="P60" s="41">
        <f t="shared" si="45"/>
        <v>1.8266915831716146E-3</v>
      </c>
      <c r="Q60" s="42">
        <f t="shared" si="46"/>
        <v>4.5667289579290364E-3</v>
      </c>
      <c r="R60" s="41">
        <f t="shared" si="47"/>
        <v>2.8075142048219299E-3</v>
      </c>
      <c r="S60" s="42">
        <f t="shared" si="48"/>
        <v>4.6791903413698826E-3</v>
      </c>
      <c r="T60" s="41">
        <f t="shared" si="49"/>
        <v>3.8085268621461375E-3</v>
      </c>
      <c r="U60" s="42">
        <f t="shared" si="50"/>
        <v>4.7606585776826717E-3</v>
      </c>
      <c r="V60" s="41">
        <f t="shared" si="51"/>
        <v>4.8248257898464006E-3</v>
      </c>
      <c r="W60" s="42">
        <f t="shared" si="52"/>
        <v>4.8248257898464006E-3</v>
      </c>
    </row>
    <row r="61" spans="1:23" x14ac:dyDescent="0.2">
      <c r="A61" s="52"/>
      <c r="B61" s="52" t="s">
        <v>183</v>
      </c>
      <c r="C61" s="35"/>
      <c r="D61" s="36">
        <v>10000</v>
      </c>
      <c r="E61" s="37">
        <v>3.3750000000000002E-2</v>
      </c>
      <c r="F61" s="38">
        <f t="shared" si="36"/>
        <v>3.3750000000000002E-2</v>
      </c>
      <c r="G61" s="39">
        <f t="shared" si="37"/>
        <v>3.4652620000000002E-3</v>
      </c>
      <c r="H61" s="39">
        <f t="shared" si="38"/>
        <v>4.3315775000000003E-3</v>
      </c>
      <c r="I61" s="39">
        <f t="shared" si="39"/>
        <v>4.0767788235294119E-3</v>
      </c>
      <c r="J61" s="39">
        <f t="shared" si="40"/>
        <v>3.8502911111111112E-3</v>
      </c>
      <c r="K61" s="40"/>
      <c r="L61" s="41">
        <f t="shared" si="41"/>
        <v>3.2002491446543683E-4</v>
      </c>
      <c r="M61" s="42">
        <f t="shared" si="42"/>
        <v>3.2002491446543684E-3</v>
      </c>
      <c r="N61" s="41">
        <f t="shared" si="43"/>
        <v>6.672300318926529E-4</v>
      </c>
      <c r="O61" s="42">
        <f t="shared" si="44"/>
        <v>3.3361501594632646E-3</v>
      </c>
      <c r="P61" s="41">
        <f t="shared" si="45"/>
        <v>1.3911289257060402E-3</v>
      </c>
      <c r="Q61" s="42">
        <f t="shared" si="46"/>
        <v>3.4778223142651003E-3</v>
      </c>
      <c r="R61" s="41">
        <f t="shared" si="47"/>
        <v>2.1380808099401272E-3</v>
      </c>
      <c r="S61" s="42">
        <f t="shared" si="48"/>
        <v>3.5634680165668787E-3</v>
      </c>
      <c r="T61" s="41">
        <f t="shared" si="49"/>
        <v>2.900408547928477E-3</v>
      </c>
      <c r="U61" s="42">
        <f t="shared" si="50"/>
        <v>3.6255106849105963E-3</v>
      </c>
      <c r="V61" s="41">
        <f t="shared" si="51"/>
        <v>3.6743776451272146E-3</v>
      </c>
      <c r="W61" s="42">
        <f t="shared" si="52"/>
        <v>3.6743776451272146E-3</v>
      </c>
    </row>
    <row r="62" spans="1:23" x14ac:dyDescent="0.2">
      <c r="A62" s="52"/>
      <c r="B62" s="52" t="s">
        <v>185</v>
      </c>
      <c r="C62" s="35"/>
      <c r="D62" s="36">
        <v>8430</v>
      </c>
      <c r="E62" s="37">
        <v>5.0694444444444445E-2</v>
      </c>
      <c r="F62" s="38">
        <f t="shared" ref="F62" si="53">E62*(10000/D62)^$B$2</f>
        <v>6.0755155802691543E-2</v>
      </c>
      <c r="G62" s="39">
        <f t="shared" ref="G62" si="54">F62/10*0.94444+0.000277777</f>
        <v>6.0157369346293997E-3</v>
      </c>
      <c r="H62" s="39">
        <f t="shared" ref="H62" si="55">G62/0.8</f>
        <v>7.5196711682867495E-3</v>
      </c>
      <c r="I62" s="39">
        <f t="shared" ref="I62" si="56">G62/0.85</f>
        <v>7.0773375701522348E-3</v>
      </c>
      <c r="J62" s="39">
        <f t="shared" ref="J62" si="57">G62/0.9</f>
        <v>6.6841521495882216E-3</v>
      </c>
      <c r="K62" s="40"/>
      <c r="L62" s="41">
        <f t="shared" si="41"/>
        <v>5.7609373449157473E-4</v>
      </c>
      <c r="M62" s="42">
        <f t="shared" ref="M62" si="58">L62/$L$4*1000</f>
        <v>5.7609373449157468E-3</v>
      </c>
      <c r="N62" s="41">
        <f t="shared" si="43"/>
        <v>1.2011159864851249E-3</v>
      </c>
      <c r="O62" s="42">
        <f t="shared" ref="O62" si="59">N62/$N$4*1000</f>
        <v>6.005579932425625E-3</v>
      </c>
      <c r="P62" s="41">
        <f t="shared" si="45"/>
        <v>2.5042445814193004E-3</v>
      </c>
      <c r="Q62" s="42">
        <f t="shared" ref="Q62" si="60">P62/$P$4*1000</f>
        <v>6.2606114535482512E-3</v>
      </c>
      <c r="R62" s="41">
        <f t="shared" si="47"/>
        <v>3.848872080789848E-3</v>
      </c>
      <c r="S62" s="42">
        <f t="shared" ref="S62" si="61">R62/$R$4*1000</f>
        <v>6.414786801316413E-3</v>
      </c>
      <c r="T62" s="41">
        <f t="shared" si="49"/>
        <v>5.2211784658030506E-3</v>
      </c>
      <c r="U62" s="42">
        <f t="shared" ref="U62" si="62">T62/$T$4*1000</f>
        <v>6.5264730822538128E-3</v>
      </c>
      <c r="V62" s="41">
        <f t="shared" si="51"/>
        <v>6.6144410757816531E-3</v>
      </c>
      <c r="W62" s="42">
        <f t="shared" ref="W62" si="63">V62/$V$4*1000</f>
        <v>6.6144410757816531E-3</v>
      </c>
    </row>
    <row r="63" spans="1:23" x14ac:dyDescent="0.2">
      <c r="A63" s="52"/>
      <c r="B63" s="52"/>
      <c r="C63" s="35"/>
      <c r="D63" s="36"/>
      <c r="E63" s="37"/>
      <c r="F63" s="38"/>
      <c r="G63" s="39"/>
      <c r="H63" s="39"/>
      <c r="I63" s="39"/>
      <c r="J63" s="39"/>
      <c r="K63" s="40"/>
      <c r="L63" s="41"/>
      <c r="M63" s="42"/>
      <c r="N63" s="41"/>
      <c r="O63" s="42"/>
      <c r="P63" s="41"/>
      <c r="Q63" s="42"/>
      <c r="R63" s="41"/>
      <c r="S63" s="42"/>
      <c r="T63" s="41"/>
      <c r="U63" s="42"/>
      <c r="V63" s="41"/>
      <c r="W63" s="42"/>
    </row>
    <row r="64" spans="1:23" x14ac:dyDescent="0.2">
      <c r="A64" s="52"/>
      <c r="B64" s="52"/>
      <c r="C64" s="35"/>
      <c r="D64" s="36"/>
      <c r="E64" s="37"/>
      <c r="F64" s="38"/>
      <c r="G64" s="39"/>
      <c r="H64" s="39"/>
      <c r="I64" s="39"/>
      <c r="J64" s="39"/>
      <c r="K64" s="40"/>
      <c r="L64" s="41"/>
      <c r="M64" s="42"/>
      <c r="N64" s="41"/>
      <c r="O64" s="42"/>
      <c r="P64" s="41"/>
      <c r="Q64" s="42"/>
      <c r="R64" s="41"/>
      <c r="S64" s="42"/>
      <c r="T64" s="41"/>
      <c r="U64" s="42"/>
      <c r="V64" s="41"/>
      <c r="W64" s="42"/>
    </row>
    <row r="65" spans="1:23" x14ac:dyDescent="0.2">
      <c r="A65" s="52"/>
      <c r="B65" s="52"/>
      <c r="C65" s="35"/>
      <c r="D65" s="36"/>
      <c r="E65" s="37"/>
      <c r="F65" s="38"/>
      <c r="G65" s="39"/>
      <c r="H65" s="39"/>
      <c r="I65" s="39"/>
      <c r="J65" s="39"/>
      <c r="K65" s="40"/>
      <c r="L65" s="41"/>
      <c r="M65" s="42"/>
      <c r="N65" s="41"/>
      <c r="O65" s="42"/>
      <c r="P65" s="41"/>
      <c r="Q65" s="42"/>
      <c r="R65" s="41"/>
      <c r="S65" s="42"/>
      <c r="T65" s="41"/>
      <c r="U65" s="42"/>
      <c r="V65" s="41"/>
      <c r="W65" s="42"/>
    </row>
    <row r="66" spans="1:23" x14ac:dyDescent="0.2">
      <c r="A66" s="52"/>
      <c r="B66" s="52"/>
      <c r="C66" s="35"/>
      <c r="D66" s="36"/>
      <c r="E66" s="37"/>
      <c r="F66" s="38"/>
      <c r="G66" s="39"/>
      <c r="H66" s="39"/>
      <c r="I66" s="39"/>
      <c r="J66" s="39"/>
      <c r="K66" s="40"/>
      <c r="L66" s="41"/>
      <c r="M66" s="42"/>
      <c r="N66" s="41"/>
      <c r="O66" s="42"/>
      <c r="P66" s="41"/>
      <c r="Q66" s="42"/>
      <c r="R66" s="41"/>
      <c r="S66" s="42"/>
      <c r="T66" s="41"/>
      <c r="U66" s="42"/>
      <c r="V66" s="41"/>
      <c r="W66" s="42"/>
    </row>
    <row r="67" spans="1:23" x14ac:dyDescent="0.2">
      <c r="A67" s="52"/>
      <c r="B67" s="52"/>
      <c r="C67" s="35"/>
      <c r="D67" s="36"/>
      <c r="E67" s="37"/>
      <c r="F67" s="38"/>
      <c r="G67" s="39"/>
      <c r="H67" s="39"/>
      <c r="I67" s="39"/>
      <c r="J67" s="39"/>
      <c r="K67" s="40"/>
      <c r="L67" s="41"/>
      <c r="M67" s="42"/>
      <c r="N67" s="41"/>
      <c r="O67" s="42"/>
      <c r="P67" s="41"/>
      <c r="Q67" s="42"/>
      <c r="R67" s="41"/>
      <c r="S67" s="42"/>
      <c r="T67" s="41"/>
      <c r="U67" s="42"/>
      <c r="V67" s="41"/>
      <c r="W67" s="42"/>
    </row>
    <row r="68" spans="1:23" x14ac:dyDescent="0.2">
      <c r="A68" t="s">
        <v>99</v>
      </c>
      <c r="L68" s="47" t="s">
        <v>12</v>
      </c>
      <c r="M68" s="48">
        <v>0.75</v>
      </c>
      <c r="N68" s="49" t="s">
        <v>49</v>
      </c>
      <c r="O68" s="49"/>
      <c r="P68" s="49"/>
    </row>
    <row r="69" spans="1:23" ht="16" x14ac:dyDescent="0.2">
      <c r="A69" s="55" t="s">
        <v>67</v>
      </c>
      <c r="B69" s="55" t="s">
        <v>68</v>
      </c>
      <c r="C69" s="55" t="s">
        <v>69</v>
      </c>
      <c r="D69" s="55" t="s">
        <v>70</v>
      </c>
      <c r="E69" s="55" t="s">
        <v>71</v>
      </c>
      <c r="L69" s="47" t="s">
        <v>13</v>
      </c>
      <c r="M69" s="48">
        <v>0.8</v>
      </c>
      <c r="N69" s="49" t="s">
        <v>49</v>
      </c>
      <c r="O69" s="49"/>
      <c r="P69" s="49"/>
    </row>
    <row r="70" spans="1:23" ht="16" x14ac:dyDescent="0.2">
      <c r="A70" s="50" t="s">
        <v>72</v>
      </c>
      <c r="B70" s="50" t="s">
        <v>73</v>
      </c>
      <c r="C70" s="50" t="s">
        <v>74</v>
      </c>
      <c r="D70" s="50" t="s">
        <v>75</v>
      </c>
      <c r="E70" s="50" t="s">
        <v>76</v>
      </c>
      <c r="L70" s="47" t="s">
        <v>14</v>
      </c>
      <c r="M70" s="48">
        <v>0.85</v>
      </c>
      <c r="N70" s="49" t="s">
        <v>49</v>
      </c>
      <c r="O70" s="49"/>
      <c r="P70" s="49"/>
    </row>
    <row r="71" spans="1:23" ht="16" x14ac:dyDescent="0.2">
      <c r="A71" s="50" t="s">
        <v>77</v>
      </c>
      <c r="B71" s="50" t="s">
        <v>78</v>
      </c>
      <c r="C71" s="50" t="s">
        <v>79</v>
      </c>
      <c r="D71" s="50" t="s">
        <v>80</v>
      </c>
      <c r="E71" s="50" t="s">
        <v>81</v>
      </c>
      <c r="L71" s="47" t="s">
        <v>15</v>
      </c>
      <c r="M71" s="48">
        <v>0.9</v>
      </c>
      <c r="N71" s="49" t="s">
        <v>49</v>
      </c>
      <c r="O71" s="49"/>
      <c r="P71" s="49"/>
    </row>
    <row r="72" spans="1:23" ht="16" x14ac:dyDescent="0.2">
      <c r="A72" s="50" t="s">
        <v>82</v>
      </c>
      <c r="B72" s="50" t="s">
        <v>83</v>
      </c>
      <c r="C72" s="50" t="s">
        <v>84</v>
      </c>
      <c r="D72" s="50" t="s">
        <v>85</v>
      </c>
      <c r="E72" s="50" t="s">
        <v>86</v>
      </c>
      <c r="L72" s="47" t="s">
        <v>16</v>
      </c>
      <c r="M72" s="48">
        <v>0.95</v>
      </c>
      <c r="N72" s="49" t="s">
        <v>49</v>
      </c>
      <c r="O72" s="49"/>
      <c r="P72" s="49"/>
    </row>
    <row r="73" spans="1:23" ht="16" x14ac:dyDescent="0.2">
      <c r="A73" s="50" t="s">
        <v>87</v>
      </c>
      <c r="B73" s="50" t="s">
        <v>88</v>
      </c>
      <c r="C73" s="50" t="s">
        <v>89</v>
      </c>
      <c r="D73" s="50" t="s">
        <v>90</v>
      </c>
      <c r="E73" s="50" t="s">
        <v>91</v>
      </c>
    </row>
    <row r="74" spans="1:23" ht="16" x14ac:dyDescent="0.2">
      <c r="A74" s="50" t="s">
        <v>92</v>
      </c>
      <c r="B74" s="50" t="s">
        <v>93</v>
      </c>
      <c r="C74" s="50" t="s">
        <v>94</v>
      </c>
      <c r="D74" s="50" t="s">
        <v>95</v>
      </c>
      <c r="E74" s="50" t="s">
        <v>96</v>
      </c>
    </row>
    <row r="75" spans="1:23" ht="16" x14ac:dyDescent="0.2">
      <c r="A75" s="50" t="s">
        <v>97</v>
      </c>
      <c r="B75" s="50" t="s">
        <v>98</v>
      </c>
      <c r="C75" s="50" t="s">
        <v>96</v>
      </c>
      <c r="D75" s="50" t="s">
        <v>96</v>
      </c>
      <c r="E75" s="50" t="s">
        <v>96</v>
      </c>
    </row>
    <row r="76" spans="1:23" ht="16" x14ac:dyDescent="0.2">
      <c r="A76" s="50"/>
      <c r="B76" s="50"/>
      <c r="C76" s="50"/>
      <c r="D76" s="50"/>
      <c r="E76" s="50"/>
    </row>
    <row r="79" spans="1:23" ht="16" customHeight="1" x14ac:dyDescent="0.2"/>
  </sheetData>
  <sortState xmlns:xlrd2="http://schemas.microsoft.com/office/spreadsheetml/2017/richdata2" ref="B6:W55">
    <sortCondition ref="B6:B55"/>
    <sortCondition ref="D6:D55"/>
    <sortCondition ref="C6:C55"/>
  </sortState>
  <pageMargins left="0.7" right="0.7" top="0.75" bottom="0.75" header="0.3" footer="0.3"/>
  <pageSetup paperSize="9" scale="53"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7</vt:i4>
      </vt:variant>
    </vt:vector>
  </HeadingPairs>
  <TitlesOfParts>
    <vt:vector size="7" baseType="lpstr">
      <vt:lpstr>interval 80% 800 meter</vt:lpstr>
      <vt:lpstr>Individuele lopers</vt:lpstr>
      <vt:lpstr>Tijden per Loper</vt:lpstr>
      <vt:lpstr>Evaluatie</vt:lpstr>
      <vt:lpstr>Evaluatie per loper</vt:lpstr>
      <vt:lpstr>Blad2</vt:lpstr>
      <vt:lpstr>groepstijden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Frans van den Brand</dc:creator>
  <cp:lastModifiedBy>Virgil Smit</cp:lastModifiedBy>
  <cp:lastPrinted>2025-04-07T18:33:00Z</cp:lastPrinted>
  <dcterms:created xsi:type="dcterms:W3CDTF">2024-02-25T11:12:30Z</dcterms:created>
  <dcterms:modified xsi:type="dcterms:W3CDTF">2025-07-22T10:38:29Z</dcterms:modified>
</cp:coreProperties>
</file>