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tsilva\Downloads\"/>
    </mc:Choice>
  </mc:AlternateContent>
  <xr:revisionPtr revIDLastSave="0" documentId="13_ncr:1_{9A366F0B-9060-4A84-ABB3-947122538A8F}" xr6:coauthVersionLast="47" xr6:coauthVersionMax="47" xr10:uidLastSave="{00000000-0000-0000-0000-000000000000}"/>
  <bookViews>
    <workbookView xWindow="20370" yWindow="-4815" windowWidth="29040" windowHeight="15720" tabRatio="345" activeTab="1" xr2:uid="{D63472A4-8300-4934-9C87-0EC792DCF89D}"/>
  </bookViews>
  <sheets>
    <sheet name="APP" sheetId="1" r:id="rId1"/>
    <sheet name="Planilha2" sheetId="2" r:id="rId2"/>
  </sheets>
  <definedNames>
    <definedName name="aporte">APP!$D$8</definedName>
    <definedName name="patrimonio">APP!$D$11</definedName>
    <definedName name="qtd_anos">APP!$D$9</definedName>
    <definedName name="rendimento_carteira">APP!$D$4</definedName>
    <definedName name="salario">APP!$D$3</definedName>
    <definedName name="sugestao_investimento">APP!$D$5</definedName>
    <definedName name="taxa_mensal">APP!$D$10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2" l="1"/>
  <c r="H4" i="2"/>
  <c r="C28" i="1"/>
  <c r="C29" i="1"/>
  <c r="C31" i="1"/>
  <c r="D5" i="1"/>
  <c r="C27" i="1"/>
  <c r="C30" i="1"/>
  <c r="C32" i="1"/>
  <c r="A9" i="2"/>
  <c r="A10" i="2"/>
  <c r="A11" i="2"/>
  <c r="A12" i="2"/>
  <c r="A13" i="2"/>
  <c r="A14" i="2"/>
  <c r="A15" i="2"/>
  <c r="A16" i="2"/>
  <c r="A17" i="2"/>
  <c r="A19" i="2"/>
  <c r="A20" i="2"/>
  <c r="A4" i="2"/>
  <c r="A5" i="2"/>
  <c r="A6" i="2"/>
  <c r="A7" i="2"/>
  <c r="A8" i="2"/>
  <c r="A3" i="2"/>
  <c r="C24" i="1"/>
  <c r="D11" i="1"/>
  <c r="D12" i="1" s="1"/>
  <c r="C18" i="1"/>
  <c r="D18" i="1" s="1"/>
  <c r="C17" i="1"/>
  <c r="D17" i="1" s="1"/>
  <c r="C16" i="1"/>
  <c r="D16" i="1" s="1"/>
  <c r="C19" i="1"/>
  <c r="D19" i="1" s="1"/>
  <c r="C15" i="1"/>
  <c r="D15" i="1" s="1"/>
  <c r="D27" i="1" l="1"/>
  <c r="D32" i="1"/>
  <c r="D30" i="1"/>
  <c r="D29" i="1"/>
  <c r="D31" i="1"/>
  <c r="D28" i="1"/>
  <c r="D33" i="1" l="1"/>
</calcChain>
</file>

<file path=xl/sharedStrings.xml><?xml version="1.0" encoding="utf-8"?>
<sst xmlns="http://schemas.openxmlformats.org/spreadsheetml/2006/main" count="71" uniqueCount="34">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</sst>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8"/>
      <color theme="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2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164" fontId="8" fillId="0" borderId="16" xfId="0" applyNumberFormat="1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10" fontId="8" fillId="0" borderId="19" xfId="0" applyNumberFormat="1" applyFont="1" applyBorder="1" applyAlignment="1">
      <alignment horizontal="center"/>
    </xf>
    <xf numFmtId="8" fontId="8" fillId="3" borderId="19" xfId="0" applyNumberFormat="1" applyFont="1" applyFill="1" applyBorder="1" applyAlignment="1">
      <alignment horizontal="center"/>
    </xf>
    <xf numFmtId="8" fontId="8" fillId="3" borderId="22" xfId="0" applyNumberFormat="1" applyFont="1" applyFill="1" applyBorder="1" applyAlignment="1">
      <alignment horizontal="center"/>
    </xf>
    <xf numFmtId="0" fontId="2" fillId="2" borderId="0" xfId="3"/>
    <xf numFmtId="0" fontId="2" fillId="2" borderId="0" xfId="3" applyAlignment="1">
      <alignment horizontal="center"/>
    </xf>
    <xf numFmtId="0" fontId="3" fillId="4" borderId="0" xfId="0" applyFont="1" applyFill="1"/>
    <xf numFmtId="164" fontId="3" fillId="4" borderId="0" xfId="1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0" xfId="0" applyFont="1" applyFill="1"/>
    <xf numFmtId="164" fontId="3" fillId="5" borderId="0" xfId="0" applyNumberFormat="1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9" fontId="2" fillId="2" borderId="0" xfId="2" applyFont="1" applyFill="1"/>
    <xf numFmtId="0" fontId="6" fillId="4" borderId="14" xfId="0" applyFont="1" applyFill="1" applyBorder="1" applyAlignment="1">
      <alignment horizontal="left" indent="3"/>
    </xf>
    <xf numFmtId="0" fontId="6" fillId="4" borderId="15" xfId="0" applyFont="1" applyFill="1" applyBorder="1" applyAlignment="1">
      <alignment horizontal="left" indent="3"/>
    </xf>
    <xf numFmtId="0" fontId="6" fillId="4" borderId="17" xfId="0" applyFont="1" applyFill="1" applyBorder="1" applyAlignment="1">
      <alignment horizontal="left" indent="3"/>
    </xf>
    <xf numFmtId="0" fontId="6" fillId="4" borderId="18" xfId="0" applyFont="1" applyFill="1" applyBorder="1" applyAlignment="1">
      <alignment horizontal="left" indent="3"/>
    </xf>
    <xf numFmtId="0" fontId="9" fillId="3" borderId="20" xfId="0" applyFont="1" applyFill="1" applyBorder="1" applyAlignment="1">
      <alignment horizontal="left" indent="3"/>
    </xf>
    <xf numFmtId="0" fontId="9" fillId="3" borderId="21" xfId="0" applyFont="1" applyFill="1" applyBorder="1" applyAlignment="1">
      <alignment horizontal="left" indent="3"/>
    </xf>
    <xf numFmtId="0" fontId="9" fillId="3" borderId="17" xfId="0" applyFont="1" applyFill="1" applyBorder="1" applyAlignment="1">
      <alignment horizontal="left" indent="3"/>
    </xf>
    <xf numFmtId="0" fontId="9" fillId="3" borderId="18" xfId="0" applyFont="1" applyFill="1" applyBorder="1" applyAlignment="1">
      <alignment horizontal="left" indent="3"/>
    </xf>
    <xf numFmtId="0" fontId="10" fillId="6" borderId="1" xfId="0" applyFont="1" applyFill="1" applyBorder="1" applyAlignment="1">
      <alignment horizontal="right" vertical="center"/>
    </xf>
    <xf numFmtId="0" fontId="11" fillId="6" borderId="3" xfId="0" applyFont="1" applyFill="1" applyBorder="1" applyAlignment="1">
      <alignment horizontal="right"/>
    </xf>
    <xf numFmtId="0" fontId="10" fillId="6" borderId="2" xfId="0" applyFont="1" applyFill="1" applyBorder="1" applyAlignment="1">
      <alignment horizontal="right" vertical="center"/>
    </xf>
    <xf numFmtId="0" fontId="12" fillId="4" borderId="14" xfId="0" applyFont="1" applyFill="1" applyBorder="1" applyAlignment="1">
      <alignment horizontal="left" indent="3"/>
    </xf>
    <xf numFmtId="0" fontId="12" fillId="4" borderId="15" xfId="0" applyFont="1" applyFill="1" applyBorder="1" applyAlignment="1">
      <alignment horizontal="left" indent="3"/>
    </xf>
    <xf numFmtId="0" fontId="12" fillId="4" borderId="17" xfId="0" applyFont="1" applyFill="1" applyBorder="1" applyAlignment="1">
      <alignment horizontal="left" indent="3"/>
    </xf>
    <xf numFmtId="0" fontId="12" fillId="4" borderId="18" xfId="0" applyFont="1" applyFill="1" applyBorder="1" applyAlignment="1">
      <alignment horizontal="left" indent="3"/>
    </xf>
    <xf numFmtId="0" fontId="12" fillId="4" borderId="20" xfId="0" applyFont="1" applyFill="1" applyBorder="1" applyAlignment="1">
      <alignment horizontal="left" indent="3"/>
    </xf>
    <xf numFmtId="0" fontId="12" fillId="4" borderId="21" xfId="0" applyFont="1" applyFill="1" applyBorder="1" applyAlignment="1">
      <alignment horizontal="left" indent="3"/>
    </xf>
    <xf numFmtId="164" fontId="12" fillId="0" borderId="16" xfId="1" applyNumberFormat="1" applyFont="1" applyBorder="1" applyAlignment="1">
      <alignment horizontal="center"/>
    </xf>
    <xf numFmtId="10" fontId="12" fillId="0" borderId="19" xfId="0" applyNumberFormat="1" applyFont="1" applyBorder="1" applyAlignment="1">
      <alignment horizontal="center"/>
    </xf>
    <xf numFmtId="164" fontId="12" fillId="4" borderId="22" xfId="0" applyNumberFormat="1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left" indent="3"/>
    </xf>
    <xf numFmtId="164" fontId="7" fillId="7" borderId="6" xfId="0" applyNumberFormat="1" applyFont="1" applyFill="1" applyBorder="1" applyAlignment="1">
      <alignment horizontal="center"/>
    </xf>
    <xf numFmtId="164" fontId="7" fillId="7" borderId="7" xfId="0" applyNumberFormat="1" applyFont="1" applyFill="1" applyBorder="1" applyAlignment="1">
      <alignment horizontal="center"/>
    </xf>
    <xf numFmtId="0" fontId="6" fillId="7" borderId="8" xfId="0" applyFont="1" applyFill="1" applyBorder="1" applyAlignment="1">
      <alignment horizontal="left" indent="3"/>
    </xf>
    <xf numFmtId="164" fontId="7" fillId="7" borderId="9" xfId="0" applyNumberFormat="1" applyFont="1" applyFill="1" applyBorder="1" applyAlignment="1">
      <alignment horizontal="center"/>
    </xf>
    <xf numFmtId="164" fontId="7" fillId="7" borderId="10" xfId="0" applyNumberFormat="1" applyFont="1" applyFill="1" applyBorder="1" applyAlignment="1">
      <alignment horizontal="center"/>
    </xf>
    <xf numFmtId="0" fontId="6" fillId="7" borderId="11" xfId="0" applyFont="1" applyFill="1" applyBorder="1" applyAlignment="1">
      <alignment horizontal="left" indent="3"/>
    </xf>
    <xf numFmtId="164" fontId="7" fillId="7" borderId="12" xfId="0" applyNumberFormat="1" applyFont="1" applyFill="1" applyBorder="1" applyAlignment="1">
      <alignment horizontal="center"/>
    </xf>
    <xf numFmtId="164" fontId="7" fillId="7" borderId="13" xfId="0" applyNumberFormat="1" applyFont="1" applyFill="1" applyBorder="1" applyAlignment="1">
      <alignment horizontal="center"/>
    </xf>
    <xf numFmtId="0" fontId="4" fillId="8" borderId="0" xfId="0" applyFont="1" applyFill="1"/>
    <xf numFmtId="0" fontId="4" fillId="8" borderId="0" xfId="0" applyFont="1" applyFill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9" fontId="11" fillId="0" borderId="0" xfId="0" applyNumberFormat="1" applyFont="1" applyAlignment="1">
      <alignment horizontal="center"/>
    </xf>
    <xf numFmtId="0" fontId="11" fillId="0" borderId="4" xfId="0" applyFont="1" applyBorder="1"/>
    <xf numFmtId="0" fontId="11" fillId="0" borderId="4" xfId="0" applyFont="1" applyBorder="1" applyAlignment="1">
      <alignment horizontal="center"/>
    </xf>
    <xf numFmtId="9" fontId="11" fillId="0" borderId="4" xfId="0" applyNumberFormat="1" applyFont="1" applyBorder="1" applyAlignment="1">
      <alignment horizontal="center"/>
    </xf>
    <xf numFmtId="0" fontId="11" fillId="0" borderId="0" xfId="0" applyFont="1" applyFill="1"/>
    <xf numFmtId="0" fontId="11" fillId="0" borderId="0" xfId="0" applyFont="1" applyFill="1" applyAlignment="1">
      <alignment horizontal="center"/>
    </xf>
    <xf numFmtId="9" fontId="11" fillId="0" borderId="0" xfId="0" applyNumberFormat="1" applyFont="1" applyFill="1" applyAlignment="1">
      <alignment horizont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APP!$C$26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CE5-42D1-AFCD-0840B68D495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CE5-42D1-AFCD-0840B68D495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CE5-42D1-AFCD-0840B68D495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CE5-42D1-AFCD-0840B68D495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9CE5-42D1-AFCD-0840B68D495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9CE5-42D1-AFCD-0840B68D49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APP!$B$27:$B$32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APP!$C$27:$C$32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317046</xdr:colOff>
      <xdr:row>33</xdr:row>
      <xdr:rowOff>97971</xdr:rowOff>
    </xdr:from>
    <xdr:to>
      <xdr:col>3</xdr:col>
      <xdr:colOff>892175</xdr:colOff>
      <xdr:row>46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:H33"/>
  <sheetViews>
    <sheetView showGridLines="0" zoomScale="110" zoomScaleNormal="110" workbookViewId="0">
      <selection activeCell="B15" sqref="B15:D19"/>
    </sheetView>
  </sheetViews>
  <sheetFormatPr defaultColWidth="0" defaultRowHeight="15" x14ac:dyDescent="0.25"/>
  <cols>
    <col min="1" max="1" width="5.42578125" customWidth="1"/>
    <col min="2" max="2" width="46.85546875" customWidth="1"/>
    <col min="3" max="3" width="17.42578125" bestFit="1" customWidth="1"/>
    <col min="4" max="4" width="15" customWidth="1"/>
    <col min="5" max="8" width="3.5703125" customWidth="1"/>
    <col min="9" max="16384" width="8.7109375" hidden="1"/>
  </cols>
  <sheetData>
    <row r="1" spans="1:6" ht="15.75" thickBot="1" x14ac:dyDescent="0.3"/>
    <row r="2" spans="1:6" ht="23.25" x14ac:dyDescent="0.25">
      <c r="B2" s="27" t="s">
        <v>15</v>
      </c>
      <c r="C2" s="28"/>
      <c r="D2" s="29"/>
    </row>
    <row r="3" spans="1:6" ht="15.75" x14ac:dyDescent="0.25">
      <c r="B3" s="30" t="s">
        <v>14</v>
      </c>
      <c r="C3" s="31"/>
      <c r="D3" s="36">
        <v>2000</v>
      </c>
    </row>
    <row r="4" spans="1:6" ht="15.75" x14ac:dyDescent="0.25">
      <c r="B4" s="32" t="s">
        <v>13</v>
      </c>
      <c r="C4" s="33"/>
      <c r="D4" s="37">
        <v>6.0000000000000001E-3</v>
      </c>
    </row>
    <row r="5" spans="1:6" ht="16.5" thickBot="1" x14ac:dyDescent="0.3">
      <c r="B5" s="34" t="s">
        <v>33</v>
      </c>
      <c r="C5" s="35"/>
      <c r="D5" s="38">
        <f>D3*30%</f>
        <v>600</v>
      </c>
    </row>
    <row r="6" spans="1:6" ht="15.75" thickBot="1" x14ac:dyDescent="0.3"/>
    <row r="7" spans="1:6" ht="28.5" customHeight="1" x14ac:dyDescent="0.25">
      <c r="B7" s="27" t="s">
        <v>5</v>
      </c>
      <c r="C7" s="28"/>
      <c r="D7" s="29"/>
    </row>
    <row r="8" spans="1:6" ht="17.25" x14ac:dyDescent="0.3">
      <c r="B8" s="19" t="s">
        <v>0</v>
      </c>
      <c r="C8" s="20"/>
      <c r="D8" s="5">
        <v>200</v>
      </c>
    </row>
    <row r="9" spans="1:6" ht="17.25" x14ac:dyDescent="0.3">
      <c r="B9" s="21" t="s">
        <v>1</v>
      </c>
      <c r="C9" s="22"/>
      <c r="D9" s="6">
        <v>5</v>
      </c>
    </row>
    <row r="10" spans="1:6" ht="17.25" x14ac:dyDescent="0.3">
      <c r="B10" s="21" t="s">
        <v>2</v>
      </c>
      <c r="C10" s="22"/>
      <c r="D10" s="7">
        <v>1.0789999999999999E-2</v>
      </c>
    </row>
    <row r="11" spans="1:6" ht="17.25" x14ac:dyDescent="0.3">
      <c r="B11" s="25" t="s">
        <v>3</v>
      </c>
      <c r="C11" s="26"/>
      <c r="D11" s="8">
        <f>FV(taxa_mensal,qtd_anos*12,aporte*-1)</f>
        <v>16755.382799697527</v>
      </c>
    </row>
    <row r="12" spans="1:6" ht="18" thickBot="1" x14ac:dyDescent="0.35">
      <c r="B12" s="23" t="s">
        <v>4</v>
      </c>
      <c r="C12" s="24"/>
      <c r="D12" s="9">
        <f>patrimonio*rendimento_carteira</f>
        <v>100.53229679818516</v>
      </c>
      <c r="F12" s="3"/>
    </row>
    <row r="13" spans="1:6" ht="15.75" thickBot="1" x14ac:dyDescent="0.3"/>
    <row r="14" spans="1:6" ht="23.25" x14ac:dyDescent="0.25">
      <c r="B14" s="40" t="s">
        <v>11</v>
      </c>
      <c r="C14" s="41"/>
      <c r="D14" s="39" t="s">
        <v>12</v>
      </c>
    </row>
    <row r="15" spans="1:6" ht="17.25" x14ac:dyDescent="0.3">
      <c r="A15" s="1">
        <v>2</v>
      </c>
      <c r="B15" s="42" t="s">
        <v>6</v>
      </c>
      <c r="C15" s="43">
        <f>FV($D$10,$A15*12,$D$8*-1)</f>
        <v>5445.5254595290435</v>
      </c>
      <c r="D15" s="44">
        <f>C15*rendimento_carteira</f>
        <v>32.673152757174265</v>
      </c>
    </row>
    <row r="16" spans="1:6" ht="17.25" x14ac:dyDescent="0.3">
      <c r="A16" s="1">
        <v>5</v>
      </c>
      <c r="B16" s="45" t="s">
        <v>7</v>
      </c>
      <c r="C16" s="46">
        <f>FV($D$10,$A16*12,$D$8*-1)</f>
        <v>16755.382799697527</v>
      </c>
      <c r="D16" s="47">
        <f>C16*rendimento_carteira</f>
        <v>100.53229679818516</v>
      </c>
    </row>
    <row r="17" spans="1:4" ht="17.25" x14ac:dyDescent="0.3">
      <c r="A17" s="1">
        <v>10</v>
      </c>
      <c r="B17" s="45" t="s">
        <v>8</v>
      </c>
      <c r="C17" s="46">
        <f>FV($D$10,$A17*12,$D$8*-1)</f>
        <v>48656.842506034438</v>
      </c>
      <c r="D17" s="47">
        <f>C17*rendimento_carteira</f>
        <v>291.94105503620665</v>
      </c>
    </row>
    <row r="18" spans="1:4" ht="17.25" x14ac:dyDescent="0.3">
      <c r="A18" s="1">
        <v>20</v>
      </c>
      <c r="B18" s="45" t="s">
        <v>9</v>
      </c>
      <c r="C18" s="46">
        <f>FV($D$10,$A18*12,$D$8*-1)</f>
        <v>225039.68001941612</v>
      </c>
      <c r="D18" s="47">
        <f>C18*rendimento_carteira</f>
        <v>1350.2380801164968</v>
      </c>
    </row>
    <row r="19" spans="1:4" ht="18" thickBot="1" x14ac:dyDescent="0.35">
      <c r="A19" s="1">
        <v>30</v>
      </c>
      <c r="B19" s="48" t="s">
        <v>10</v>
      </c>
      <c r="C19" s="49">
        <f>FV($D$10,$A19*12,$D$8*-1)</f>
        <v>864433.93100094295</v>
      </c>
      <c r="D19" s="50">
        <f>C19*rendimento_carteira</f>
        <v>5186.6035860056581</v>
      </c>
    </row>
    <row r="23" spans="1:4" x14ac:dyDescent="0.25">
      <c r="B23" s="10" t="s">
        <v>20</v>
      </c>
      <c r="C23" s="11" t="s">
        <v>17</v>
      </c>
      <c r="D23" s="10"/>
    </row>
    <row r="24" spans="1:4" x14ac:dyDescent="0.25">
      <c r="B24" s="12" t="s">
        <v>19</v>
      </c>
      <c r="C24" s="13">
        <f>aporte</f>
        <v>200</v>
      </c>
      <c r="D24" s="12"/>
    </row>
    <row r="26" spans="1:4" x14ac:dyDescent="0.25">
      <c r="B26" s="14" t="s">
        <v>21</v>
      </c>
      <c r="C26" s="14" t="s">
        <v>22</v>
      </c>
      <c r="D26" s="14" t="s">
        <v>23</v>
      </c>
    </row>
    <row r="27" spans="1:4" x14ac:dyDescent="0.25">
      <c r="B27" s="2" t="s">
        <v>24</v>
      </c>
      <c r="C27" s="4">
        <f>VLOOKUP($C$23&amp;"-"&amp;B27,Planilha2!$A:$D,4,FALSE)</f>
        <v>0.32</v>
      </c>
      <c r="D27" s="17">
        <f>C27*$C$24</f>
        <v>64</v>
      </c>
    </row>
    <row r="28" spans="1:4" x14ac:dyDescent="0.25">
      <c r="B28" s="2" t="s">
        <v>25</v>
      </c>
      <c r="C28" s="4">
        <f>VLOOKUP($C$23&amp;"-"&amp;B28,Planilha2!$A:$D,4,FALSE)</f>
        <v>0.35</v>
      </c>
      <c r="D28" s="17">
        <f t="shared" ref="D28:D32" si="0">C28*$C$24</f>
        <v>70</v>
      </c>
    </row>
    <row r="29" spans="1:4" x14ac:dyDescent="0.25">
      <c r="B29" s="2" t="s">
        <v>26</v>
      </c>
      <c r="C29" s="4">
        <f>VLOOKUP($C$23&amp;"-"&amp;B29,Planilha2!$A:$D,4,FALSE)</f>
        <v>0.08</v>
      </c>
      <c r="D29" s="17">
        <f t="shared" si="0"/>
        <v>16</v>
      </c>
    </row>
    <row r="30" spans="1:4" x14ac:dyDescent="0.25">
      <c r="B30" s="2" t="s">
        <v>27</v>
      </c>
      <c r="C30" s="4">
        <f>VLOOKUP($C$23&amp;"-"&amp;B30,Planilha2!$A:$D,4,FALSE)</f>
        <v>0.05</v>
      </c>
      <c r="D30" s="17">
        <f t="shared" si="0"/>
        <v>10</v>
      </c>
    </row>
    <row r="31" spans="1:4" x14ac:dyDescent="0.25">
      <c r="B31" s="2" t="s">
        <v>28</v>
      </c>
      <c r="C31" s="4">
        <f>VLOOKUP($C$23&amp;"-"&amp;B31,Planilha2!$A:$D,4,FALSE)</f>
        <v>0.1</v>
      </c>
      <c r="D31" s="17">
        <f t="shared" si="0"/>
        <v>20</v>
      </c>
    </row>
    <row r="32" spans="1:4" x14ac:dyDescent="0.25">
      <c r="B32" s="2" t="s">
        <v>29</v>
      </c>
      <c r="C32" s="4">
        <f>VLOOKUP($C$23&amp;"-"&amp;B32,Planilha2!$A:$D,4,FALSE)</f>
        <v>0.1</v>
      </c>
      <c r="D32" s="17">
        <f t="shared" si="0"/>
        <v>20</v>
      </c>
    </row>
    <row r="33" spans="2:4" x14ac:dyDescent="0.25">
      <c r="B33" s="15"/>
      <c r="C33" s="15"/>
      <c r="D33" s="16">
        <f>SUM(D27:D32)</f>
        <v>200</v>
      </c>
    </row>
  </sheetData>
  <mergeCells count="9">
    <mergeCell ref="B3:C3"/>
    <mergeCell ref="B4:C4"/>
    <mergeCell ref="B5:C5"/>
    <mergeCell ref="B11:C11"/>
    <mergeCell ref="B14:C14"/>
    <mergeCell ref="B8:C8"/>
    <mergeCell ref="B9:C9"/>
    <mergeCell ref="B10:C10"/>
    <mergeCell ref="B12:C12"/>
  </mergeCells>
  <dataValidations disablePrompts="1" count="1">
    <dataValidation type="list" allowBlank="1" showInputMessage="1" showErrorMessage="1" sqref="C23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H21"/>
  <sheetViews>
    <sheetView showGridLines="0" tabSelected="1" zoomScale="115" zoomScaleNormal="115" workbookViewId="0">
      <selection activeCell="G11" sqref="G11"/>
    </sheetView>
  </sheetViews>
  <sheetFormatPr defaultRowHeight="15" x14ac:dyDescent="0.25"/>
  <cols>
    <col min="1" max="1" width="29.140625" bestFit="1" customWidth="1"/>
    <col min="2" max="2" width="11.5703125" bestFit="1" customWidth="1"/>
    <col min="3" max="3" width="18" customWidth="1"/>
    <col min="7" max="7" width="15.42578125" bestFit="1" customWidth="1"/>
  </cols>
  <sheetData>
    <row r="2" spans="1:8" x14ac:dyDescent="0.25">
      <c r="A2" s="51" t="s">
        <v>31</v>
      </c>
      <c r="B2" s="51" t="s">
        <v>20</v>
      </c>
      <c r="C2" s="52" t="s">
        <v>21</v>
      </c>
      <c r="D2" s="52" t="s">
        <v>30</v>
      </c>
    </row>
    <row r="3" spans="1:8" x14ac:dyDescent="0.25">
      <c r="A3" s="53" t="str">
        <f>B3&amp;"-"&amp;C3</f>
        <v>Conservador-PAPEL</v>
      </c>
      <c r="B3" s="53" t="s">
        <v>16</v>
      </c>
      <c r="C3" s="54" t="s">
        <v>24</v>
      </c>
      <c r="D3" s="55">
        <v>0.3</v>
      </c>
      <c r="H3" t="s">
        <v>30</v>
      </c>
    </row>
    <row r="4" spans="1:8" x14ac:dyDescent="0.25">
      <c r="A4" s="53" t="str">
        <f t="shared" ref="A4:A20" si="0">B4&amp;"-"&amp;C4</f>
        <v>Conservador-TIJOLO</v>
      </c>
      <c r="B4" s="53" t="s">
        <v>16</v>
      </c>
      <c r="C4" s="54" t="s">
        <v>25</v>
      </c>
      <c r="D4" s="55">
        <v>0.5</v>
      </c>
      <c r="G4" s="10" t="s">
        <v>32</v>
      </c>
      <c r="H4" s="18">
        <f>VLOOKUP(G4,$A:$D,4,FALSE)</f>
        <v>0.35</v>
      </c>
    </row>
    <row r="5" spans="1:8" x14ac:dyDescent="0.25">
      <c r="A5" s="53" t="str">
        <f t="shared" si="0"/>
        <v>Conservador-HÍBRIDOS</v>
      </c>
      <c r="B5" s="53" t="s">
        <v>16</v>
      </c>
      <c r="C5" s="54" t="s">
        <v>26</v>
      </c>
      <c r="D5" s="55">
        <v>0.1</v>
      </c>
    </row>
    <row r="6" spans="1:8" x14ac:dyDescent="0.25">
      <c r="A6" s="53" t="str">
        <f t="shared" si="0"/>
        <v>Conservador-FOFs</v>
      </c>
      <c r="B6" s="53" t="s">
        <v>16</v>
      </c>
      <c r="C6" s="54" t="s">
        <v>27</v>
      </c>
      <c r="D6" s="55">
        <v>0.1</v>
      </c>
    </row>
    <row r="7" spans="1:8" x14ac:dyDescent="0.25">
      <c r="A7" s="53" t="str">
        <f t="shared" si="0"/>
        <v>Conservador-DESENVOLVIMENTO</v>
      </c>
      <c r="B7" s="53" t="s">
        <v>16</v>
      </c>
      <c r="C7" s="54" t="s">
        <v>28</v>
      </c>
      <c r="D7" s="55">
        <v>0</v>
      </c>
    </row>
    <row r="8" spans="1:8" ht="15.75" thickBot="1" x14ac:dyDescent="0.3">
      <c r="A8" s="56" t="str">
        <f t="shared" si="0"/>
        <v>Conservador-HOTELARIAS</v>
      </c>
      <c r="B8" s="56" t="s">
        <v>16</v>
      </c>
      <c r="C8" s="57" t="s">
        <v>29</v>
      </c>
      <c r="D8" s="58">
        <v>0</v>
      </c>
    </row>
    <row r="9" spans="1:8" x14ac:dyDescent="0.25">
      <c r="A9" s="53" t="str">
        <f t="shared" si="0"/>
        <v>Moderado-PAPEL</v>
      </c>
      <c r="B9" s="53" t="s">
        <v>17</v>
      </c>
      <c r="C9" s="54" t="s">
        <v>24</v>
      </c>
      <c r="D9" s="55">
        <v>0.32</v>
      </c>
    </row>
    <row r="10" spans="1:8" x14ac:dyDescent="0.25">
      <c r="A10" s="59" t="str">
        <f t="shared" si="0"/>
        <v>Moderado-TIJOLO</v>
      </c>
      <c r="B10" s="59" t="s">
        <v>17</v>
      </c>
      <c r="C10" s="60" t="s">
        <v>25</v>
      </c>
      <c r="D10" s="61">
        <v>0.35</v>
      </c>
    </row>
    <row r="11" spans="1:8" x14ac:dyDescent="0.25">
      <c r="A11" s="53" t="str">
        <f t="shared" si="0"/>
        <v>Moderado-HÍBRIDOS</v>
      </c>
      <c r="B11" s="53" t="s">
        <v>17</v>
      </c>
      <c r="C11" s="54" t="s">
        <v>26</v>
      </c>
      <c r="D11" s="55">
        <v>0.08</v>
      </c>
    </row>
    <row r="12" spans="1:8" x14ac:dyDescent="0.25">
      <c r="A12" s="53" t="str">
        <f t="shared" si="0"/>
        <v>Moderado-FOFs</v>
      </c>
      <c r="B12" s="53" t="s">
        <v>17</v>
      </c>
      <c r="C12" s="54" t="s">
        <v>27</v>
      </c>
      <c r="D12" s="55">
        <v>0.05</v>
      </c>
    </row>
    <row r="13" spans="1:8" x14ac:dyDescent="0.25">
      <c r="A13" s="53" t="str">
        <f t="shared" si="0"/>
        <v>Moderado-DESENVOLVIMENTO</v>
      </c>
      <c r="B13" s="53" t="s">
        <v>17</v>
      </c>
      <c r="C13" s="54" t="s">
        <v>28</v>
      </c>
      <c r="D13" s="55">
        <v>0.1</v>
      </c>
    </row>
    <row r="14" spans="1:8" ht="15.75" thickBot="1" x14ac:dyDescent="0.3">
      <c r="A14" s="56" t="str">
        <f t="shared" si="0"/>
        <v>Moderado-HOTELARIAS</v>
      </c>
      <c r="B14" s="56" t="s">
        <v>17</v>
      </c>
      <c r="C14" s="57" t="s">
        <v>29</v>
      </c>
      <c r="D14" s="58">
        <v>0.1</v>
      </c>
    </row>
    <row r="15" spans="1:8" x14ac:dyDescent="0.25">
      <c r="A15" s="53" t="str">
        <f t="shared" si="0"/>
        <v>Agressivo-PAPEL</v>
      </c>
      <c r="B15" s="53" t="s">
        <v>18</v>
      </c>
      <c r="C15" s="54" t="s">
        <v>24</v>
      </c>
      <c r="D15" s="55">
        <v>0.5</v>
      </c>
    </row>
    <row r="16" spans="1:8" x14ac:dyDescent="0.25">
      <c r="A16" s="53" t="str">
        <f t="shared" si="0"/>
        <v>Agressivo-TIJOLO</v>
      </c>
      <c r="B16" s="53" t="s">
        <v>18</v>
      </c>
      <c r="C16" s="54" t="s">
        <v>25</v>
      </c>
      <c r="D16" s="55">
        <v>0.1</v>
      </c>
    </row>
    <row r="17" spans="1:4" x14ac:dyDescent="0.25">
      <c r="A17" s="53" t="str">
        <f t="shared" si="0"/>
        <v>Agressivo-HÍBRIDOS</v>
      </c>
      <c r="B17" s="53" t="s">
        <v>18</v>
      </c>
      <c r="C17" s="54" t="s">
        <v>26</v>
      </c>
      <c r="D17" s="55">
        <v>0.05</v>
      </c>
    </row>
    <row r="18" spans="1:4" x14ac:dyDescent="0.25">
      <c r="A18" s="53" t="str">
        <f>B18&amp;"-"&amp;C18</f>
        <v>Agressivo-FOFs</v>
      </c>
      <c r="B18" s="53" t="s">
        <v>18</v>
      </c>
      <c r="C18" s="54" t="s">
        <v>27</v>
      </c>
      <c r="D18" s="55">
        <v>0.05</v>
      </c>
    </row>
    <row r="19" spans="1:4" x14ac:dyDescent="0.25">
      <c r="A19" s="53" t="str">
        <f t="shared" si="0"/>
        <v>Agressivo-DESENVOLVIMENTO</v>
      </c>
      <c r="B19" s="53" t="s">
        <v>18</v>
      </c>
      <c r="C19" s="54" t="s">
        <v>28</v>
      </c>
      <c r="D19" s="55">
        <v>0.2</v>
      </c>
    </row>
    <row r="20" spans="1:4" x14ac:dyDescent="0.25">
      <c r="A20" s="53" t="str">
        <f t="shared" si="0"/>
        <v>Agressivo-HOTELARIAS</v>
      </c>
      <c r="B20" s="53" t="s">
        <v>18</v>
      </c>
      <c r="C20" s="54" t="s">
        <v>29</v>
      </c>
      <c r="D20" s="55">
        <v>0.1</v>
      </c>
    </row>
    <row r="21" spans="1:4" x14ac:dyDescent="0.25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Virginia Tereza da Silva</cp:lastModifiedBy>
  <dcterms:created xsi:type="dcterms:W3CDTF">2025-04-16T18:38:03Z</dcterms:created>
  <dcterms:modified xsi:type="dcterms:W3CDTF">2025-05-21T17:13:46Z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