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inia\Documents\TCC2018\TCCII\TCC_FileInput_v19c\"/>
    </mc:Choice>
  </mc:AlternateContent>
  <xr:revisionPtr revIDLastSave="0" documentId="10_ncr:8100000_{43DC1627-D056-4DF2-8E25-84B7B0B41630}" xr6:coauthVersionLast="34" xr6:coauthVersionMax="34" xr10:uidLastSave="{00000000-0000-0000-0000-000000000000}"/>
  <bookViews>
    <workbookView xWindow="0" yWindow="0" windowWidth="20490" windowHeight="7545" tabRatio="279" firstSheet="1" activeTab="2" xr2:uid="{00000000-000D-0000-FFFF-FFFF00000000}"/>
  </bookViews>
  <sheets>
    <sheet name="ok" sheetId="1" r:id="rId1"/>
    <sheet name="testes" sheetId="2" r:id="rId2"/>
    <sheet name="Teste_2e3-evidencias" sheetId="3" r:id="rId3"/>
  </sheets>
  <calcPr calcId="162913" iterateDelta="1E-4"/>
</workbook>
</file>

<file path=xl/calcChain.xml><?xml version="1.0" encoding="utf-8"?>
<calcChain xmlns="http://schemas.openxmlformats.org/spreadsheetml/2006/main">
  <c r="U13" i="3" l="1"/>
  <c r="H22" i="3"/>
  <c r="O12" i="3"/>
  <c r="P12" i="3"/>
  <c r="Q12" i="3"/>
  <c r="N12" i="3" l="1"/>
  <c r="N13" i="3"/>
  <c r="R13" i="3"/>
  <c r="O13" i="3"/>
  <c r="U3" i="3"/>
  <c r="N23" i="3"/>
  <c r="O23" i="3"/>
  <c r="P23" i="3"/>
  <c r="Q23" i="3"/>
  <c r="N22" i="3"/>
  <c r="O22" i="3"/>
  <c r="P22" i="3"/>
  <c r="Q22" i="3"/>
  <c r="N21" i="3"/>
  <c r="O21" i="3"/>
  <c r="P21" i="3"/>
  <c r="R21" i="3" s="1"/>
  <c r="Q21" i="3"/>
  <c r="O20" i="3"/>
  <c r="P20" i="3"/>
  <c r="Q20" i="3"/>
  <c r="N20" i="3"/>
  <c r="N19" i="3"/>
  <c r="O19" i="3"/>
  <c r="P19" i="3"/>
  <c r="Q19" i="3"/>
  <c r="N18" i="3"/>
  <c r="O18" i="3"/>
  <c r="P18" i="3"/>
  <c r="R18" i="3" s="1"/>
  <c r="Q18" i="3"/>
  <c r="O17" i="3"/>
  <c r="P17" i="3"/>
  <c r="R17" i="3" s="1"/>
  <c r="Q17" i="3"/>
  <c r="N17" i="3"/>
  <c r="N16" i="3"/>
  <c r="N14" i="3"/>
  <c r="N15" i="3"/>
  <c r="Q16" i="3"/>
  <c r="P16" i="3"/>
  <c r="O16" i="3"/>
  <c r="P13" i="3"/>
  <c r="Q13" i="3"/>
  <c r="O15" i="3"/>
  <c r="P15" i="3"/>
  <c r="Q15" i="3"/>
  <c r="R15" i="3"/>
  <c r="Q14" i="3"/>
  <c r="P14" i="3"/>
  <c r="O14" i="3"/>
  <c r="R23" i="3" l="1"/>
  <c r="R22" i="3"/>
  <c r="R19" i="3"/>
  <c r="R16" i="3"/>
  <c r="M11" i="3"/>
  <c r="H12" i="3"/>
  <c r="X13" i="3" l="1"/>
  <c r="W13" i="3"/>
  <c r="V13" i="3"/>
  <c r="Y13" i="3" l="1"/>
  <c r="Y12" i="3"/>
  <c r="X12" i="3"/>
  <c r="W12" i="3"/>
  <c r="V12" i="3"/>
  <c r="U12" i="3"/>
  <c r="T12" i="3"/>
  <c r="R11" i="3"/>
  <c r="Q11" i="3"/>
  <c r="P11" i="3"/>
  <c r="O11" i="3"/>
  <c r="N11" i="3"/>
  <c r="K12" i="3"/>
  <c r="K3" i="3"/>
  <c r="K5" i="3"/>
  <c r="N43" i="3"/>
  <c r="N42" i="3"/>
  <c r="N41" i="3"/>
  <c r="N40" i="3"/>
  <c r="N39" i="3"/>
  <c r="N38" i="3"/>
  <c r="L26" i="3"/>
  <c r="K26" i="3"/>
  <c r="J26" i="3"/>
  <c r="I26" i="3"/>
  <c r="H26" i="3"/>
  <c r="G26" i="3"/>
  <c r="L20" i="3"/>
  <c r="K20" i="3"/>
  <c r="J20" i="3"/>
  <c r="I20" i="3"/>
  <c r="H20" i="3"/>
  <c r="G20" i="3"/>
  <c r="E17" i="3"/>
  <c r="D17" i="3"/>
  <c r="C17" i="3"/>
  <c r="I8" i="3" s="1"/>
  <c r="B17" i="3"/>
  <c r="K7" i="3"/>
  <c r="J7" i="3"/>
  <c r="I7" i="3"/>
  <c r="M8" i="3" s="1"/>
  <c r="H7" i="3"/>
  <c r="E15" i="3"/>
  <c r="D15" i="3"/>
  <c r="C15" i="3"/>
  <c r="I6" i="3" s="1"/>
  <c r="B15" i="3"/>
  <c r="H6" i="3" s="1"/>
  <c r="J5" i="3"/>
  <c r="I5" i="3"/>
  <c r="H5" i="3"/>
  <c r="E13" i="3"/>
  <c r="D13" i="3"/>
  <c r="C13" i="3"/>
  <c r="I4" i="3" s="1"/>
  <c r="B13" i="3"/>
  <c r="J3" i="3"/>
  <c r="I3" i="3"/>
  <c r="H3" i="3"/>
  <c r="U7" i="3"/>
  <c r="J16" i="3" s="1"/>
  <c r="U5" i="3"/>
  <c r="J14" i="3" s="1"/>
  <c r="N43" i="2"/>
  <c r="N42" i="2"/>
  <c r="N41" i="2"/>
  <c r="N40" i="2"/>
  <c r="N39" i="2"/>
  <c r="N38" i="2"/>
  <c r="C35" i="2"/>
  <c r="C33" i="2"/>
  <c r="C31" i="2"/>
  <c r="D26" i="2"/>
  <c r="E25" i="2"/>
  <c r="D25" i="2"/>
  <c r="C25" i="2"/>
  <c r="B25" i="2"/>
  <c r="E23" i="2"/>
  <c r="D23" i="2"/>
  <c r="C23" i="2"/>
  <c r="B23" i="2"/>
  <c r="E21" i="2"/>
  <c r="D21" i="2"/>
  <c r="C21" i="2"/>
  <c r="B21" i="2"/>
  <c r="K17" i="2"/>
  <c r="E17" i="2"/>
  <c r="E26" i="2" s="1"/>
  <c r="D17" i="2"/>
  <c r="C17" i="2"/>
  <c r="C26" i="2" s="1"/>
  <c r="B17" i="2"/>
  <c r="B26" i="2" s="1"/>
  <c r="O16" i="2"/>
  <c r="L16" i="2"/>
  <c r="K16" i="2"/>
  <c r="O17" i="2" s="1"/>
  <c r="J16" i="2"/>
  <c r="I16" i="2"/>
  <c r="E15" i="2"/>
  <c r="D15" i="2"/>
  <c r="K15" i="2" s="1"/>
  <c r="C15" i="2"/>
  <c r="J15" i="2" s="1"/>
  <c r="B15" i="2"/>
  <c r="B24" i="2" s="1"/>
  <c r="L14" i="2"/>
  <c r="K14" i="2"/>
  <c r="J14" i="2"/>
  <c r="I14" i="2"/>
  <c r="E13" i="2"/>
  <c r="D13" i="2"/>
  <c r="C13" i="2"/>
  <c r="B13" i="2"/>
  <c r="I13" i="2" s="1"/>
  <c r="M13" i="2" s="1"/>
  <c r="L12" i="2"/>
  <c r="K12" i="2"/>
  <c r="J12" i="2"/>
  <c r="I12" i="2"/>
  <c r="M12" i="2" s="1"/>
  <c r="N43" i="1"/>
  <c r="N42" i="1"/>
  <c r="N41" i="1"/>
  <c r="N40" i="1"/>
  <c r="N39" i="1"/>
  <c r="N38" i="1"/>
  <c r="D35" i="1"/>
  <c r="B35" i="1"/>
  <c r="B33" i="1"/>
  <c r="D31" i="1"/>
  <c r="B31" i="1"/>
  <c r="E25" i="1"/>
  <c r="D25" i="1"/>
  <c r="C25" i="1"/>
  <c r="B25" i="1"/>
  <c r="E23" i="1"/>
  <c r="D23" i="1"/>
  <c r="C23" i="1"/>
  <c r="B23" i="1"/>
  <c r="F23" i="1" s="1"/>
  <c r="E21" i="1"/>
  <c r="D21" i="1"/>
  <c r="C21" i="1"/>
  <c r="B21" i="1"/>
  <c r="F21" i="1" s="1"/>
  <c r="E17" i="1"/>
  <c r="D17" i="1"/>
  <c r="C17" i="1"/>
  <c r="J17" i="1" s="1"/>
  <c r="B17" i="1"/>
  <c r="L16" i="1"/>
  <c r="K16" i="1"/>
  <c r="J16" i="1"/>
  <c r="I16" i="1"/>
  <c r="J15" i="1"/>
  <c r="E15" i="1"/>
  <c r="D15" i="1"/>
  <c r="K15" i="1" s="1"/>
  <c r="C15" i="1"/>
  <c r="B24" i="1" s="1"/>
  <c r="B15" i="1"/>
  <c r="I15" i="1" s="1"/>
  <c r="L14" i="1"/>
  <c r="K14" i="1"/>
  <c r="O15" i="1" s="1"/>
  <c r="J14" i="1"/>
  <c r="N14" i="1" s="1"/>
  <c r="I14" i="1"/>
  <c r="L13" i="1"/>
  <c r="E13" i="1"/>
  <c r="E22" i="1" s="1"/>
  <c r="D13" i="1"/>
  <c r="C13" i="1"/>
  <c r="C22" i="1" s="1"/>
  <c r="B13" i="1"/>
  <c r="I13" i="1" s="1"/>
  <c r="L12" i="1"/>
  <c r="P12" i="1" s="1"/>
  <c r="K12" i="1"/>
  <c r="J12" i="1"/>
  <c r="I12" i="1"/>
  <c r="M13" i="1" s="1"/>
  <c r="L6" i="3" l="1"/>
  <c r="K16" i="3"/>
  <c r="E35" i="3" s="1"/>
  <c r="R20" i="3"/>
  <c r="R14" i="3"/>
  <c r="R12" i="3"/>
  <c r="K4" i="3"/>
  <c r="O3" i="3" s="1"/>
  <c r="J4" i="3"/>
  <c r="N3" i="3" s="1"/>
  <c r="K6" i="3"/>
  <c r="O6" i="3" s="1"/>
  <c r="B31" i="3"/>
  <c r="M4" i="3"/>
  <c r="K14" i="3"/>
  <c r="E33" i="3" s="1"/>
  <c r="E32" i="1"/>
  <c r="B34" i="1"/>
  <c r="N17" i="1"/>
  <c r="N16" i="1"/>
  <c r="B34" i="2"/>
  <c r="F25" i="1"/>
  <c r="D22" i="2"/>
  <c r="K13" i="2"/>
  <c r="O13" i="2" s="1"/>
  <c r="K22" i="2" s="1"/>
  <c r="K32" i="2" s="1"/>
  <c r="E36" i="2"/>
  <c r="D36" i="2"/>
  <c r="C32" i="1"/>
  <c r="E35" i="1"/>
  <c r="I15" i="2"/>
  <c r="M14" i="2" s="1"/>
  <c r="I23" i="2" s="1"/>
  <c r="D22" i="1"/>
  <c r="N15" i="1"/>
  <c r="D26" i="1"/>
  <c r="P13" i="1"/>
  <c r="M17" i="1"/>
  <c r="E26" i="1"/>
  <c r="C31" i="1"/>
  <c r="C26" i="1"/>
  <c r="O12" i="2"/>
  <c r="O15" i="2"/>
  <c r="O14" i="2"/>
  <c r="O17" i="1"/>
  <c r="C24" i="2"/>
  <c r="D24" i="1"/>
  <c r="C24" i="1"/>
  <c r="J13" i="1"/>
  <c r="M15" i="1"/>
  <c r="E24" i="1"/>
  <c r="B26" i="1"/>
  <c r="D33" i="1"/>
  <c r="B22" i="2"/>
  <c r="U8" i="3"/>
  <c r="K17" i="3" s="1"/>
  <c r="K13" i="1"/>
  <c r="O12" i="1" s="1"/>
  <c r="O14" i="1"/>
  <c r="O16" i="1"/>
  <c r="K17" i="1"/>
  <c r="B22" i="1"/>
  <c r="C33" i="1"/>
  <c r="C35" i="1"/>
  <c r="E22" i="2"/>
  <c r="L13" i="2"/>
  <c r="P13" i="2" s="1"/>
  <c r="B36" i="2"/>
  <c r="F26" i="2"/>
  <c r="D31" i="2"/>
  <c r="C36" i="2"/>
  <c r="D35" i="3"/>
  <c r="U6" i="3"/>
  <c r="L17" i="1"/>
  <c r="P16" i="1" s="1"/>
  <c r="L25" i="1" s="1"/>
  <c r="P17" i="1"/>
  <c r="L26" i="1" s="1"/>
  <c r="L36" i="1" s="1"/>
  <c r="D24" i="2"/>
  <c r="E33" i="2"/>
  <c r="B35" i="2"/>
  <c r="F25" i="2"/>
  <c r="E31" i="3"/>
  <c r="U4" i="3"/>
  <c r="J8" i="3"/>
  <c r="N7" i="3" s="1"/>
  <c r="L15" i="1"/>
  <c r="P15" i="1" s="1"/>
  <c r="L24" i="1" s="1"/>
  <c r="L34" i="1" s="1"/>
  <c r="M12" i="1"/>
  <c r="M14" i="1"/>
  <c r="M16" i="1"/>
  <c r="I17" i="1"/>
  <c r="E31" i="1"/>
  <c r="E33" i="1"/>
  <c r="J13" i="2"/>
  <c r="N13" i="2" s="1"/>
  <c r="C22" i="2"/>
  <c r="N15" i="2"/>
  <c r="E24" i="2"/>
  <c r="P17" i="2"/>
  <c r="D33" i="3"/>
  <c r="M6" i="3"/>
  <c r="J6" i="3"/>
  <c r="N5" i="3" s="1"/>
  <c r="P14" i="2"/>
  <c r="L15" i="2"/>
  <c r="P15" i="2" s="1"/>
  <c r="P16" i="2"/>
  <c r="L17" i="2"/>
  <c r="F23" i="2"/>
  <c r="D33" i="2"/>
  <c r="D35" i="2"/>
  <c r="K8" i="3"/>
  <c r="O7" i="3" s="1"/>
  <c r="I12" i="3"/>
  <c r="H14" i="3"/>
  <c r="H16" i="3"/>
  <c r="I17" i="2"/>
  <c r="M17" i="2" s="1"/>
  <c r="F21" i="2"/>
  <c r="E31" i="2"/>
  <c r="E35" i="2"/>
  <c r="H4" i="3"/>
  <c r="L4" i="3" s="1"/>
  <c r="L5" i="3"/>
  <c r="H8" i="3"/>
  <c r="L8" i="3" s="1"/>
  <c r="J12" i="3"/>
  <c r="I14" i="3"/>
  <c r="I16" i="3"/>
  <c r="N14" i="2"/>
  <c r="J17" i="2"/>
  <c r="N16" i="2" s="1"/>
  <c r="B31" i="2"/>
  <c r="B33" i="2"/>
  <c r="M3" i="3"/>
  <c r="M5" i="3"/>
  <c r="M7" i="3"/>
  <c r="L3" i="3" l="1"/>
  <c r="D21" i="3" s="1"/>
  <c r="K31" i="3" s="1"/>
  <c r="N4" i="3"/>
  <c r="H15" i="3"/>
  <c r="B34" i="3" s="1"/>
  <c r="I13" i="3"/>
  <c r="C32" i="3" s="1"/>
  <c r="I17" i="3"/>
  <c r="C36" i="3" s="1"/>
  <c r="O8" i="3"/>
  <c r="L35" i="1"/>
  <c r="R35" i="1"/>
  <c r="E21" i="3"/>
  <c r="L22" i="2"/>
  <c r="L32" i="2" s="1"/>
  <c r="K21" i="1"/>
  <c r="K24" i="1"/>
  <c r="K34" i="1" s="1"/>
  <c r="K26" i="2"/>
  <c r="J22" i="2"/>
  <c r="J32" i="2" s="1"/>
  <c r="I22" i="2"/>
  <c r="I32" i="2" s="1"/>
  <c r="I33" i="2"/>
  <c r="O33" i="2"/>
  <c r="B33" i="3"/>
  <c r="L14" i="3"/>
  <c r="K25" i="1"/>
  <c r="Q34" i="1"/>
  <c r="D34" i="1"/>
  <c r="J26" i="1"/>
  <c r="J36" i="1" s="1"/>
  <c r="F24" i="1"/>
  <c r="C35" i="3"/>
  <c r="L7" i="3"/>
  <c r="B25" i="3" s="1"/>
  <c r="O35" i="3" s="1"/>
  <c r="M16" i="2"/>
  <c r="C31" i="3"/>
  <c r="O5" i="3"/>
  <c r="C23" i="3" s="1"/>
  <c r="J33" i="3" s="1"/>
  <c r="E34" i="2"/>
  <c r="N12" i="2"/>
  <c r="K15" i="3"/>
  <c r="O4" i="3"/>
  <c r="J15" i="3"/>
  <c r="R32" i="2"/>
  <c r="E32" i="2"/>
  <c r="K23" i="1"/>
  <c r="N6" i="3"/>
  <c r="C24" i="3" s="1"/>
  <c r="J34" i="3" s="1"/>
  <c r="F26" i="1"/>
  <c r="B36" i="1"/>
  <c r="O13" i="1"/>
  <c r="C34" i="2"/>
  <c r="H13" i="3"/>
  <c r="P14" i="1"/>
  <c r="L23" i="1" s="1"/>
  <c r="J24" i="1"/>
  <c r="J34" i="1" s="1"/>
  <c r="J23" i="2"/>
  <c r="L26" i="2"/>
  <c r="D36" i="1"/>
  <c r="C33" i="3"/>
  <c r="K13" i="3"/>
  <c r="D34" i="2"/>
  <c r="E36" i="3"/>
  <c r="N17" i="2"/>
  <c r="J26" i="2" s="1"/>
  <c r="P12" i="2"/>
  <c r="L21" i="2" s="1"/>
  <c r="F22" i="1"/>
  <c r="B32" i="1"/>
  <c r="R34" i="1"/>
  <c r="E34" i="1"/>
  <c r="M15" i="2"/>
  <c r="I24" i="2" s="1"/>
  <c r="K23" i="2"/>
  <c r="P36" i="1"/>
  <c r="C36" i="1"/>
  <c r="D32" i="1"/>
  <c r="N8" i="3"/>
  <c r="F24" i="2"/>
  <c r="L25" i="2"/>
  <c r="O32" i="2"/>
  <c r="B32" i="2"/>
  <c r="F22" i="2"/>
  <c r="N12" i="1"/>
  <c r="J21" i="1" s="1"/>
  <c r="N13" i="1"/>
  <c r="K26" i="1"/>
  <c r="K36" i="1" s="1"/>
  <c r="I26" i="1"/>
  <c r="I36" i="1" s="1"/>
  <c r="B35" i="3"/>
  <c r="L16" i="3"/>
  <c r="L23" i="2"/>
  <c r="I25" i="1"/>
  <c r="D31" i="3"/>
  <c r="I15" i="3"/>
  <c r="L12" i="3"/>
  <c r="P32" i="2"/>
  <c r="C32" i="2"/>
  <c r="I23" i="1"/>
  <c r="H17" i="3"/>
  <c r="J13" i="3"/>
  <c r="J17" i="3"/>
  <c r="I24" i="1"/>
  <c r="P34" i="1"/>
  <c r="C34" i="1"/>
  <c r="R36" i="1"/>
  <c r="E36" i="1"/>
  <c r="L22" i="1"/>
  <c r="Q32" i="2"/>
  <c r="D32" i="2"/>
  <c r="J25" i="1"/>
  <c r="J23" i="1"/>
  <c r="D26" i="3" l="1"/>
  <c r="K36" i="3" s="1"/>
  <c r="AA34" i="3"/>
  <c r="AA33" i="3"/>
  <c r="B21" i="3"/>
  <c r="I31" i="3" s="1"/>
  <c r="C21" i="3"/>
  <c r="J31" i="3" s="1"/>
  <c r="B23" i="3"/>
  <c r="O33" i="3" s="1"/>
  <c r="E22" i="3"/>
  <c r="L32" i="3" s="1"/>
  <c r="I23" i="3"/>
  <c r="I21" i="3"/>
  <c r="H27" i="3"/>
  <c r="D25" i="3"/>
  <c r="K35" i="3" s="1"/>
  <c r="J22" i="3"/>
  <c r="I27" i="3"/>
  <c r="K27" i="3"/>
  <c r="C25" i="3"/>
  <c r="J35" i="3" s="1"/>
  <c r="I22" i="3"/>
  <c r="H23" i="3"/>
  <c r="H21" i="3"/>
  <c r="L15" i="3"/>
  <c r="Q31" i="3"/>
  <c r="C26" i="3"/>
  <c r="K21" i="3"/>
  <c r="P35" i="3"/>
  <c r="J21" i="3"/>
  <c r="D32" i="3"/>
  <c r="K21" i="2"/>
  <c r="K36" i="2"/>
  <c r="Q36" i="2"/>
  <c r="K31" i="1"/>
  <c r="Q31" i="1"/>
  <c r="I34" i="1"/>
  <c r="O34" i="1"/>
  <c r="M25" i="1"/>
  <c r="I35" i="1"/>
  <c r="O35" i="1"/>
  <c r="J22" i="1"/>
  <c r="I22" i="1"/>
  <c r="J36" i="2"/>
  <c r="P36" i="2"/>
  <c r="P33" i="3"/>
  <c r="P33" i="2"/>
  <c r="J33" i="2"/>
  <c r="O36" i="1"/>
  <c r="E34" i="3"/>
  <c r="I25" i="2"/>
  <c r="K25" i="2"/>
  <c r="B26" i="3"/>
  <c r="I36" i="3" s="1"/>
  <c r="I26" i="2"/>
  <c r="D23" i="3"/>
  <c r="L21" i="1"/>
  <c r="I34" i="2"/>
  <c r="O34" i="2"/>
  <c r="L36" i="2"/>
  <c r="R36" i="2"/>
  <c r="K33" i="1"/>
  <c r="Q33" i="1"/>
  <c r="Q35" i="1"/>
  <c r="K35" i="1"/>
  <c r="J33" i="1"/>
  <c r="P33" i="1"/>
  <c r="K24" i="2"/>
  <c r="D36" i="3"/>
  <c r="M23" i="1"/>
  <c r="I33" i="1"/>
  <c r="O33" i="1"/>
  <c r="P34" i="3"/>
  <c r="C34" i="3"/>
  <c r="J24" i="2"/>
  <c r="J31" i="1"/>
  <c r="P31" i="1"/>
  <c r="L35" i="2"/>
  <c r="R35" i="2"/>
  <c r="J21" i="2"/>
  <c r="I21" i="2"/>
  <c r="K23" i="3"/>
  <c r="E23" i="3"/>
  <c r="I35" i="3"/>
  <c r="L24" i="2"/>
  <c r="J25" i="2"/>
  <c r="J23" i="3"/>
  <c r="K22" i="3"/>
  <c r="C22" i="3"/>
  <c r="L31" i="2"/>
  <c r="R31" i="2"/>
  <c r="B32" i="3"/>
  <c r="L13" i="3"/>
  <c r="B36" i="3"/>
  <c r="L17" i="3"/>
  <c r="J35" i="1"/>
  <c r="P35" i="1"/>
  <c r="L32" i="1"/>
  <c r="R32" i="1"/>
  <c r="D22" i="3"/>
  <c r="K32" i="3" s="1"/>
  <c r="L33" i="2"/>
  <c r="R33" i="2"/>
  <c r="K33" i="2"/>
  <c r="Q33" i="2"/>
  <c r="R32" i="3"/>
  <c r="E32" i="3"/>
  <c r="Q36" i="1"/>
  <c r="I21" i="1"/>
  <c r="L33" i="1"/>
  <c r="R33" i="1"/>
  <c r="K22" i="1"/>
  <c r="D24" i="3"/>
  <c r="K34" i="3" s="1"/>
  <c r="B24" i="3"/>
  <c r="D34" i="3"/>
  <c r="E26" i="3"/>
  <c r="M23" i="2"/>
  <c r="E24" i="3"/>
  <c r="L34" i="3" s="1"/>
  <c r="E25" i="3"/>
  <c r="J27" i="3"/>
  <c r="L31" i="3"/>
  <c r="R31" i="3"/>
  <c r="B22" i="3"/>
  <c r="I32" i="3" s="1"/>
  <c r="Q35" i="3" l="1"/>
  <c r="AA35" i="3"/>
  <c r="O31" i="3"/>
  <c r="Q36" i="3"/>
  <c r="F21" i="3"/>
  <c r="I33" i="3"/>
  <c r="P31" i="3"/>
  <c r="L21" i="3"/>
  <c r="F25" i="3"/>
  <c r="F23" i="3"/>
  <c r="O36" i="3"/>
  <c r="L27" i="3"/>
  <c r="L22" i="3"/>
  <c r="L23" i="3"/>
  <c r="J36" i="3"/>
  <c r="P36" i="3"/>
  <c r="J34" i="2"/>
  <c r="P34" i="2"/>
  <c r="L31" i="1"/>
  <c r="R31" i="1"/>
  <c r="J31" i="2"/>
  <c r="P31" i="2"/>
  <c r="K33" i="3"/>
  <c r="Q33" i="3"/>
  <c r="I35" i="2"/>
  <c r="M25" i="2"/>
  <c r="O35" i="2"/>
  <c r="I32" i="1"/>
  <c r="O32" i="1"/>
  <c r="I31" i="2"/>
  <c r="M21" i="2"/>
  <c r="O31" i="2"/>
  <c r="K35" i="2"/>
  <c r="Q35" i="2"/>
  <c r="K31" i="2"/>
  <c r="Q31" i="2"/>
  <c r="L36" i="3"/>
  <c r="R36" i="3"/>
  <c r="L35" i="3"/>
  <c r="R35" i="3"/>
  <c r="K32" i="1"/>
  <c r="Q32" i="1"/>
  <c r="J35" i="2"/>
  <c r="P35" i="2"/>
  <c r="L33" i="3"/>
  <c r="R33" i="3"/>
  <c r="I36" i="2"/>
  <c r="O36" i="2"/>
  <c r="J32" i="1"/>
  <c r="P32" i="1"/>
  <c r="I34" i="3"/>
  <c r="O34" i="3"/>
  <c r="K34" i="2"/>
  <c r="Q34" i="2"/>
  <c r="O31" i="1"/>
  <c r="I31" i="1"/>
  <c r="M21" i="1"/>
  <c r="Q34" i="3"/>
  <c r="O32" i="3"/>
  <c r="J32" i="3"/>
  <c r="P32" i="3"/>
  <c r="L34" i="2"/>
  <c r="R34" i="2"/>
  <c r="R34" i="3"/>
  <c r="Q32" i="3"/>
</calcChain>
</file>

<file path=xl/sharedStrings.xml><?xml version="1.0" encoding="utf-8"?>
<sst xmlns="http://schemas.openxmlformats.org/spreadsheetml/2006/main" count="365" uniqueCount="74">
  <si>
    <t>Hi</t>
  </si>
  <si>
    <t>P(Hi)</t>
  </si>
  <si>
    <t>Pertinencia Fuzzy</t>
  </si>
  <si>
    <t>Q1</t>
  </si>
  <si>
    <t>Q2</t>
  </si>
  <si>
    <t>C1</t>
  </si>
  <si>
    <t>C2</t>
  </si>
  <si>
    <t>uB</t>
  </si>
  <si>
    <t>u¬B</t>
  </si>
  <si>
    <t>uI</t>
  </si>
  <si>
    <t>u¬I</t>
  </si>
  <si>
    <t>uE</t>
  </si>
  <si>
    <t>u¬E</t>
  </si>
  <si>
    <t>P(e|Hi)</t>
  </si>
  <si>
    <t>P(e|Hi)*u</t>
  </si>
  <si>
    <t>Soma</t>
  </si>
  <si>
    <t>E</t>
  </si>
  <si>
    <t>B</t>
  </si>
  <si>
    <t>¬B</t>
  </si>
  <si>
    <t>I</t>
  </si>
  <si>
    <t>¬I</t>
  </si>
  <si>
    <t>¬E</t>
  </si>
  <si>
    <t>P(Hi|e)</t>
  </si>
  <si>
    <t>P(Hi|ue)</t>
  </si>
  <si>
    <t>soma</t>
  </si>
  <si>
    <t>Variação</t>
  </si>
  <si>
    <t>P(Hi) - P(Hi|e)</t>
  </si>
  <si>
    <t>P(Hi) - P(Hi|ue)</t>
  </si>
  <si>
    <t>P(Hi|e) - P(Hi|ue)</t>
  </si>
  <si>
    <t>B há mais certeza, varia pouco de P(Hi|e)</t>
  </si>
  <si>
    <t>Em E há bastante imprecisão, Hi varia pouco</t>
  </si>
  <si>
    <t>Dando certeza a variavel, fica igual a P(Hi|e)</t>
  </si>
  <si>
    <t>Aumentando a incerteza, fica igual a P(Hi)</t>
  </si>
  <si>
    <t>P(e)</t>
  </si>
  <si>
    <t>Probabilidade da hipótese:</t>
  </si>
  <si>
    <t>P (Hi)</t>
  </si>
  <si>
    <t>Somatório de todas variáveis:</t>
  </si>
  <si>
    <t>SomasFuzzy (SF)</t>
  </si>
  <si>
    <t>Somatório de todas hipoteses:</t>
  </si>
  <si>
    <t>S = [ P (H1) * (SF1 * SF2) ] + [ P (H2) * (SF1 * SF2) ]</t>
  </si>
  <si>
    <t>Fórmula UP =</t>
  </si>
  <si>
    <t>P(Hi) * [ SomasFuzzy(M12) * SomasFuzzy(M14) ]</t>
  </si>
  <si>
    <t>=</t>
  </si>
  <si>
    <t>Fórmula Down =</t>
  </si>
  <si>
    <t>UP(H1) + UP (H2) + Up (H3) + Up(H4)</t>
  </si>
  <si>
    <t>Fórmula FULL =</t>
  </si>
  <si>
    <t>Up/down</t>
  </si>
  <si>
    <t>SomasFuzzy</t>
  </si>
  <si>
    <r>
      <t>B$3</t>
    </r>
    <r>
      <rPr>
        <sz val="11"/>
        <color rgb="FF000000"/>
        <rFont val="Calibri"/>
        <family val="2"/>
        <charset val="1"/>
      </rPr>
      <t>*</t>
    </r>
    <r>
      <rPr>
        <sz val="11"/>
        <color rgb="FFFF0000"/>
        <rFont val="Calibri"/>
        <family val="2"/>
        <charset val="1"/>
      </rPr>
      <t>M12</t>
    </r>
    <r>
      <rPr>
        <sz val="11"/>
        <color rgb="FF000000"/>
        <rFont val="Calibri"/>
        <family val="2"/>
        <charset val="1"/>
      </rPr>
      <t>/(</t>
    </r>
    <r>
      <rPr>
        <sz val="11"/>
        <color rgb="FFFF00FF"/>
        <rFont val="Calibri"/>
        <family val="2"/>
        <charset val="1"/>
      </rPr>
      <t>$B$3</t>
    </r>
    <r>
      <rPr>
        <sz val="11"/>
        <color rgb="FF000000"/>
        <rFont val="Calibri"/>
        <family val="2"/>
        <charset val="1"/>
      </rPr>
      <t>*</t>
    </r>
    <r>
      <rPr>
        <sz val="11"/>
        <color rgb="FF008000"/>
        <rFont val="Calibri"/>
        <family val="2"/>
        <charset val="1"/>
      </rPr>
      <t>$M12</t>
    </r>
    <r>
      <rPr>
        <sz val="11"/>
        <color rgb="FF000000"/>
        <rFont val="Calibri"/>
        <family val="2"/>
        <charset val="1"/>
      </rPr>
      <t xml:space="preserve">+ </t>
    </r>
    <r>
      <rPr>
        <sz val="11"/>
        <color rgb="FF000080"/>
        <rFont val="Calibri"/>
        <family val="2"/>
        <charset val="1"/>
      </rPr>
      <t>$C$3</t>
    </r>
    <r>
      <rPr>
        <sz val="11"/>
        <color rgb="FF000000"/>
        <rFont val="Calibri"/>
        <family val="2"/>
        <charset val="1"/>
      </rPr>
      <t>*</t>
    </r>
    <r>
      <rPr>
        <sz val="11"/>
        <color rgb="FF800000"/>
        <rFont val="Calibri"/>
        <family val="2"/>
        <charset val="1"/>
      </rPr>
      <t>$N12</t>
    </r>
    <r>
      <rPr>
        <sz val="11"/>
        <color rgb="FF000000"/>
        <rFont val="Calibri"/>
        <family val="2"/>
        <charset val="1"/>
      </rPr>
      <t>+</t>
    </r>
    <r>
      <rPr>
        <sz val="11"/>
        <color rgb="FF800080"/>
        <rFont val="Calibri"/>
        <family val="2"/>
        <charset val="1"/>
      </rPr>
      <t>$D$3</t>
    </r>
    <r>
      <rPr>
        <sz val="11"/>
        <color rgb="FF000000"/>
        <rFont val="Calibri"/>
        <family val="2"/>
        <charset val="1"/>
      </rPr>
      <t>*</t>
    </r>
    <r>
      <rPr>
        <sz val="11"/>
        <color rgb="FF808000"/>
        <rFont val="Calibri"/>
        <family val="2"/>
        <charset val="1"/>
      </rPr>
      <t>$O12</t>
    </r>
    <r>
      <rPr>
        <sz val="11"/>
        <color rgb="FF000000"/>
        <rFont val="Calibri"/>
        <family val="2"/>
        <charset val="1"/>
      </rPr>
      <t>+</t>
    </r>
    <r>
      <rPr>
        <sz val="11"/>
        <color rgb="FF0000FF"/>
        <rFont val="Calibri"/>
        <family val="2"/>
        <charset val="1"/>
      </rPr>
      <t>$E$3</t>
    </r>
    <r>
      <rPr>
        <sz val="11"/>
        <color rgb="FF000000"/>
        <rFont val="Calibri"/>
        <family val="2"/>
        <charset val="1"/>
      </rPr>
      <t>*</t>
    </r>
    <r>
      <rPr>
        <sz val="11"/>
        <color rgb="FFFF0000"/>
        <rFont val="Calibri"/>
        <family val="2"/>
        <charset val="1"/>
      </rPr>
      <t>$P12</t>
    </r>
    <r>
      <rPr>
        <sz val="11"/>
        <color rgb="FF000000"/>
        <rFont val="Calibri"/>
        <family val="2"/>
        <charset val="1"/>
      </rPr>
      <t>)</t>
    </r>
  </si>
  <si>
    <t>P(Hi|ue) → 1 Evidência (B or E or I)</t>
  </si>
  <si>
    <t>B ^ I</t>
  </si>
  <si>
    <t>B ^ E</t>
  </si>
  <si>
    <t>E ^ I</t>
  </si>
  <si>
    <t>B ^ E ^ I</t>
  </si>
  <si>
    <t>P(Hi|ue) –&gt; 3 Evidências noFuzzy (B &amp; I &amp; E)</t>
  </si>
  <si>
    <t>P(Hi|e) –&gt; 2 Evidências SEM Fuzzy (B &amp; I) (B &amp; E) (E &amp; I)</t>
  </si>
  <si>
    <t>P(Hi|ue) –&gt; 2 Evids Fuzzy (B &amp; I) (B &amp; E) (E &amp; I)</t>
  </si>
  <si>
    <t>P(Hi|ue) –&gt; 3 Evids Fuzzy (B &amp; I &amp; E)</t>
  </si>
  <si>
    <t>¬B ^ I</t>
  </si>
  <si>
    <t>¬B ^ E</t>
  </si>
  <si>
    <t>B ^ ¬I</t>
  </si>
  <si>
    <t>B ^ ¬E</t>
  </si>
  <si>
    <t>¬B ^ ¬I</t>
  </si>
  <si>
    <t>¬B ^ ¬E</t>
  </si>
  <si>
    <t>E ^ ¬I</t>
  </si>
  <si>
    <t>¬E ^ I</t>
  </si>
  <si>
    <t>¬E ^ ¬I</t>
  </si>
  <si>
    <t>B ^ ¬E ^ I</t>
  </si>
  <si>
    <t>B ^ E ^¬I</t>
  </si>
  <si>
    <t>B ^ ¬E ^¬I</t>
  </si>
  <si>
    <t>¬B ^ E ^I</t>
  </si>
  <si>
    <t>¬B ^ ¬E ^I</t>
  </si>
  <si>
    <t>¬B ^ E ^¬I</t>
  </si>
  <si>
    <t>¬B ^ ¬E ^¬I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</si>
</sst>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00FF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008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808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950E"/>
        <bgColor rgb="FFFF6600"/>
      </patternFill>
    </fill>
    <fill>
      <patternFill patternType="solid">
        <fgColor rgb="FFD0CECE"/>
        <bgColor rgb="FFCCCCFF"/>
      </patternFill>
    </fill>
    <fill>
      <patternFill patternType="solid">
        <fgColor rgb="FF66FFC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/>
  </cellStyleXfs>
  <cellXfs count="38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2" xfId="0" applyBorder="1"/>
    <xf numFmtId="0" fontId="0" fillId="2" borderId="1" xfId="0" applyFont="1" applyFill="1" applyBorder="1"/>
    <xf numFmtId="0" fontId="1" fillId="0" borderId="1" xfId="0" applyFont="1" applyBorder="1" applyAlignment="1" applyProtection="1"/>
    <xf numFmtId="0" fontId="0" fillId="0" borderId="3" xfId="0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 applyAlignment="1">
      <alignment horizontal="center"/>
    </xf>
    <xf numFmtId="9" fontId="0" fillId="0" borderId="0" xfId="1" applyFont="1" applyBorder="1" applyAlignment="1" applyProtection="1"/>
    <xf numFmtId="0" fontId="1" fillId="0" borderId="0" xfId="0" applyFont="1" applyBorder="1" applyAlignment="1" applyProtection="1"/>
    <xf numFmtId="9" fontId="0" fillId="5" borderId="0" xfId="1" applyFont="1" applyFill="1" applyBorder="1" applyAlignment="1" applyProtection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/>
    <xf numFmtId="0" fontId="0" fillId="0" borderId="1" xfId="0" applyBorder="1"/>
    <xf numFmtId="0" fontId="0" fillId="6" borderId="1" xfId="0" applyFont="1" applyFill="1" applyBorder="1"/>
    <xf numFmtId="0" fontId="0" fillId="6" borderId="1" xfId="0" applyFill="1" applyBorder="1"/>
    <xf numFmtId="0" fontId="0" fillId="6" borderId="0" xfId="0" applyFill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0CECE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50E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zoomScale="90" zoomScaleNormal="90" workbookViewId="0">
      <selection activeCell="I13" sqref="I13"/>
    </sheetView>
  </sheetViews>
  <sheetFormatPr defaultRowHeight="15" x14ac:dyDescent="0.25"/>
  <sheetData>
    <row r="1" spans="1:16" x14ac:dyDescent="0.25">
      <c r="A1" s="21" t="s">
        <v>0</v>
      </c>
      <c r="B1" s="22" t="s">
        <v>1</v>
      </c>
      <c r="C1" s="22"/>
      <c r="D1" s="22"/>
      <c r="E1" s="22"/>
      <c r="H1" s="21" t="s">
        <v>2</v>
      </c>
      <c r="I1" s="21"/>
    </row>
    <row r="2" spans="1:16" x14ac:dyDescent="0.25">
      <c r="A2" s="21"/>
      <c r="B2" s="2" t="s">
        <v>3</v>
      </c>
      <c r="C2" s="2" t="s">
        <v>4</v>
      </c>
      <c r="D2" s="2" t="s">
        <v>5</v>
      </c>
      <c r="E2" s="2" t="s">
        <v>6</v>
      </c>
      <c r="H2" s="21"/>
      <c r="I2" s="21"/>
    </row>
    <row r="3" spans="1:16" x14ac:dyDescent="0.25">
      <c r="A3" s="2" t="s">
        <v>3</v>
      </c>
      <c r="B3" s="2">
        <v>0.55000000000000004</v>
      </c>
      <c r="C3" s="3">
        <v>0.1</v>
      </c>
      <c r="D3" s="3">
        <v>0.25</v>
      </c>
      <c r="E3" s="3">
        <v>0.1</v>
      </c>
      <c r="H3" s="4" t="s">
        <v>7</v>
      </c>
      <c r="I3" s="4">
        <v>0.7</v>
      </c>
    </row>
    <row r="4" spans="1:16" x14ac:dyDescent="0.25">
      <c r="A4" s="5" t="s">
        <v>4</v>
      </c>
      <c r="B4" s="6">
        <v>0.1</v>
      </c>
      <c r="C4" s="23"/>
      <c r="D4" s="23"/>
      <c r="E4" s="23"/>
      <c r="H4" s="4" t="s">
        <v>8</v>
      </c>
      <c r="I4" s="4">
        <v>0.3</v>
      </c>
    </row>
    <row r="5" spans="1:16" x14ac:dyDescent="0.25">
      <c r="A5" s="2" t="s">
        <v>5</v>
      </c>
      <c r="B5" s="6">
        <v>0.25</v>
      </c>
      <c r="C5" s="23"/>
      <c r="D5" s="23"/>
      <c r="E5" s="23"/>
      <c r="H5" s="7" t="s">
        <v>9</v>
      </c>
      <c r="I5" s="7">
        <v>0.35</v>
      </c>
    </row>
    <row r="6" spans="1:16" x14ac:dyDescent="0.25">
      <c r="A6" s="2" t="s">
        <v>6</v>
      </c>
      <c r="B6" s="6">
        <v>0.1</v>
      </c>
      <c r="C6" s="23"/>
      <c r="D6" s="23"/>
      <c r="E6" s="23"/>
      <c r="H6" s="7" t="s">
        <v>10</v>
      </c>
      <c r="I6" s="7">
        <v>0.65</v>
      </c>
    </row>
    <row r="7" spans="1:16" x14ac:dyDescent="0.25">
      <c r="H7" s="8" t="s">
        <v>11</v>
      </c>
      <c r="I7" s="8">
        <v>0.56000000000000005</v>
      </c>
    </row>
    <row r="8" spans="1:16" x14ac:dyDescent="0.25">
      <c r="H8" s="8" t="s">
        <v>12</v>
      </c>
      <c r="I8" s="8">
        <v>0.44</v>
      </c>
    </row>
    <row r="10" spans="1:16" x14ac:dyDescent="0.25">
      <c r="A10" s="22" t="s">
        <v>13</v>
      </c>
      <c r="B10" s="22"/>
      <c r="C10" s="22"/>
      <c r="D10" s="22"/>
      <c r="E10" s="22"/>
      <c r="H10" s="24" t="s">
        <v>14</v>
      </c>
      <c r="I10" s="24"/>
      <c r="J10" s="24"/>
      <c r="K10" s="24"/>
      <c r="L10" s="24"/>
      <c r="M10" t="s">
        <v>15</v>
      </c>
    </row>
    <row r="11" spans="1:16" x14ac:dyDescent="0.25">
      <c r="A11" s="2" t="s">
        <v>16</v>
      </c>
      <c r="B11" s="2" t="s">
        <v>3</v>
      </c>
      <c r="C11" s="2" t="s">
        <v>4</v>
      </c>
      <c r="D11" s="2" t="s">
        <v>5</v>
      </c>
      <c r="E11" s="2" t="s">
        <v>6</v>
      </c>
      <c r="H11" t="s">
        <v>16</v>
      </c>
      <c r="I11" t="s">
        <v>3</v>
      </c>
      <c r="J11" t="s">
        <v>4</v>
      </c>
      <c r="K11" t="s">
        <v>5</v>
      </c>
      <c r="L11" t="s">
        <v>6</v>
      </c>
      <c r="M11" t="s">
        <v>3</v>
      </c>
      <c r="N11" t="s">
        <v>4</v>
      </c>
      <c r="O11" t="s">
        <v>5</v>
      </c>
      <c r="P11" t="s">
        <v>6</v>
      </c>
    </row>
    <row r="12" spans="1:16" x14ac:dyDescent="0.25">
      <c r="A12" s="2" t="s">
        <v>17</v>
      </c>
      <c r="B12" s="2">
        <v>0.8</v>
      </c>
      <c r="C12" s="2">
        <v>0.85</v>
      </c>
      <c r="D12" s="2">
        <v>0.4</v>
      </c>
      <c r="E12" s="2">
        <v>0.3</v>
      </c>
      <c r="H12" t="s">
        <v>17</v>
      </c>
      <c r="I12">
        <f t="shared" ref="I12:L17" si="0">B12*$I3</f>
        <v>0.55999999999999994</v>
      </c>
      <c r="J12">
        <f t="shared" si="0"/>
        <v>0.59499999999999997</v>
      </c>
      <c r="K12">
        <f t="shared" si="0"/>
        <v>0.27999999999999997</v>
      </c>
      <c r="L12">
        <f t="shared" si="0"/>
        <v>0.21</v>
      </c>
      <c r="M12">
        <f>I12+I13</f>
        <v>0.61999999999999988</v>
      </c>
      <c r="N12">
        <f>J12+J13</f>
        <v>0.64</v>
      </c>
      <c r="O12">
        <f>K12+K13</f>
        <v>0.45999999999999996</v>
      </c>
      <c r="P12">
        <f>L12+L13</f>
        <v>0.42</v>
      </c>
    </row>
    <row r="13" spans="1:16" x14ac:dyDescent="0.25">
      <c r="A13" s="2" t="s">
        <v>18</v>
      </c>
      <c r="B13" s="2">
        <f>1-B12</f>
        <v>0.19999999999999996</v>
      </c>
      <c r="C13" s="2">
        <f>1-C12</f>
        <v>0.15000000000000002</v>
      </c>
      <c r="D13" s="2">
        <f>1-D12</f>
        <v>0.6</v>
      </c>
      <c r="E13" s="2">
        <f>1-E12</f>
        <v>0.7</v>
      </c>
      <c r="H13" t="s">
        <v>18</v>
      </c>
      <c r="I13">
        <f t="shared" si="0"/>
        <v>5.9999999999999984E-2</v>
      </c>
      <c r="J13">
        <f t="shared" si="0"/>
        <v>4.5000000000000005E-2</v>
      </c>
      <c r="K13">
        <f t="shared" si="0"/>
        <v>0.18</v>
      </c>
      <c r="L13">
        <f t="shared" si="0"/>
        <v>0.21</v>
      </c>
      <c r="M13">
        <f>I12+I13</f>
        <v>0.61999999999999988</v>
      </c>
      <c r="N13">
        <f>J12+J13</f>
        <v>0.64</v>
      </c>
      <c r="O13">
        <f>K12+K13</f>
        <v>0.45999999999999996</v>
      </c>
      <c r="P13">
        <f>L12+L13</f>
        <v>0.42</v>
      </c>
    </row>
    <row r="14" spans="1:16" x14ac:dyDescent="0.25">
      <c r="A14" s="2" t="s">
        <v>19</v>
      </c>
      <c r="B14" s="2">
        <v>0.65</v>
      </c>
      <c r="C14" s="2">
        <v>0.51</v>
      </c>
      <c r="D14" s="2">
        <v>0.55000000000000004</v>
      </c>
      <c r="E14" s="2">
        <v>0.45</v>
      </c>
      <c r="H14" t="s">
        <v>19</v>
      </c>
      <c r="I14">
        <f t="shared" si="0"/>
        <v>0.22749999999999998</v>
      </c>
      <c r="J14">
        <f t="shared" si="0"/>
        <v>0.17849999999999999</v>
      </c>
      <c r="K14">
        <f t="shared" si="0"/>
        <v>0.1925</v>
      </c>
      <c r="L14">
        <f t="shared" si="0"/>
        <v>0.1575</v>
      </c>
      <c r="M14">
        <f>I14+I15</f>
        <v>0.45499999999999996</v>
      </c>
      <c r="N14">
        <f>J14+J15</f>
        <v>0.497</v>
      </c>
      <c r="O14">
        <f>K14+K15</f>
        <v>0.48499999999999999</v>
      </c>
      <c r="P14">
        <f>L14+L15</f>
        <v>0.51500000000000001</v>
      </c>
    </row>
    <row r="15" spans="1:16" x14ac:dyDescent="0.25">
      <c r="A15" s="2" t="s">
        <v>20</v>
      </c>
      <c r="B15" s="2">
        <f>1-B14</f>
        <v>0.35</v>
      </c>
      <c r="C15" s="2">
        <f>1-C14</f>
        <v>0.49</v>
      </c>
      <c r="D15" s="2">
        <f>1-D14</f>
        <v>0.44999999999999996</v>
      </c>
      <c r="E15" s="2">
        <f>1-E14</f>
        <v>0.55000000000000004</v>
      </c>
      <c r="H15" t="s">
        <v>20</v>
      </c>
      <c r="I15">
        <f t="shared" si="0"/>
        <v>0.22749999999999998</v>
      </c>
      <c r="J15">
        <f t="shared" si="0"/>
        <v>0.31850000000000001</v>
      </c>
      <c r="K15">
        <f t="shared" si="0"/>
        <v>0.29249999999999998</v>
      </c>
      <c r="L15">
        <f t="shared" si="0"/>
        <v>0.35750000000000004</v>
      </c>
      <c r="M15">
        <f>I14+I15</f>
        <v>0.45499999999999996</v>
      </c>
      <c r="N15">
        <f>J14+J15</f>
        <v>0.497</v>
      </c>
      <c r="O15">
        <f>K14+K15</f>
        <v>0.48499999999999999</v>
      </c>
      <c r="P15">
        <f>L14+L15</f>
        <v>0.51500000000000001</v>
      </c>
    </row>
    <row r="16" spans="1:16" x14ac:dyDescent="0.25">
      <c r="A16" s="2" t="s">
        <v>16</v>
      </c>
      <c r="B16" s="2">
        <v>0.85</v>
      </c>
      <c r="C16" s="2">
        <v>0.93</v>
      </c>
      <c r="D16" s="2">
        <v>0.1</v>
      </c>
      <c r="E16" s="2">
        <v>0.2</v>
      </c>
      <c r="H16" t="s">
        <v>16</v>
      </c>
      <c r="I16">
        <f t="shared" si="0"/>
        <v>0.47600000000000003</v>
      </c>
      <c r="J16">
        <f t="shared" si="0"/>
        <v>0.52080000000000004</v>
      </c>
      <c r="K16">
        <f t="shared" si="0"/>
        <v>5.6000000000000008E-2</v>
      </c>
      <c r="L16">
        <f t="shared" si="0"/>
        <v>0.11200000000000002</v>
      </c>
      <c r="M16">
        <f>I16+I17</f>
        <v>0.54200000000000004</v>
      </c>
      <c r="N16">
        <f>J16+J17</f>
        <v>0.55159999999999998</v>
      </c>
      <c r="O16">
        <f>K16+K17</f>
        <v>0.45200000000000001</v>
      </c>
      <c r="P16">
        <f>L16+L17</f>
        <v>0.46400000000000008</v>
      </c>
    </row>
    <row r="17" spans="1:19" x14ac:dyDescent="0.25">
      <c r="A17" s="2" t="s">
        <v>21</v>
      </c>
      <c r="B17" s="2">
        <f>1-B16</f>
        <v>0.15000000000000002</v>
      </c>
      <c r="C17" s="2">
        <f>1-C16</f>
        <v>6.9999999999999951E-2</v>
      </c>
      <c r="D17" s="2">
        <f>1-D16</f>
        <v>0.9</v>
      </c>
      <c r="E17" s="2">
        <f>1-E16</f>
        <v>0.8</v>
      </c>
      <c r="H17" t="s">
        <v>21</v>
      </c>
      <c r="I17">
        <f t="shared" si="0"/>
        <v>6.6000000000000017E-2</v>
      </c>
      <c r="J17">
        <f t="shared" si="0"/>
        <v>3.079999999999998E-2</v>
      </c>
      <c r="K17">
        <f t="shared" si="0"/>
        <v>0.39600000000000002</v>
      </c>
      <c r="L17">
        <f t="shared" si="0"/>
        <v>0.35200000000000004</v>
      </c>
      <c r="M17">
        <f>I16+I17</f>
        <v>0.54200000000000004</v>
      </c>
      <c r="N17">
        <f>J16+J17</f>
        <v>0.55159999999999998</v>
      </c>
      <c r="O17">
        <f>K16+K17</f>
        <v>0.45200000000000001</v>
      </c>
      <c r="P17">
        <f>L16+L17</f>
        <v>0.46400000000000008</v>
      </c>
    </row>
    <row r="19" spans="1:19" x14ac:dyDescent="0.25">
      <c r="A19" s="22" t="s">
        <v>22</v>
      </c>
      <c r="B19" s="22"/>
      <c r="C19" s="22"/>
      <c r="D19" s="22"/>
      <c r="E19" s="22"/>
      <c r="H19" s="22" t="s">
        <v>23</v>
      </c>
      <c r="I19" s="22"/>
      <c r="J19" s="22"/>
      <c r="K19" s="22"/>
      <c r="L19" s="22"/>
    </row>
    <row r="20" spans="1:19" x14ac:dyDescent="0.25">
      <c r="A20" s="2" t="s">
        <v>16</v>
      </c>
      <c r="B20" s="2" t="s">
        <v>3</v>
      </c>
      <c r="C20" s="2" t="s">
        <v>4</v>
      </c>
      <c r="D20" s="2" t="s">
        <v>5</v>
      </c>
      <c r="E20" s="2" t="s">
        <v>6</v>
      </c>
      <c r="F20" t="s">
        <v>24</v>
      </c>
      <c r="H20" s="2" t="s">
        <v>16</v>
      </c>
      <c r="I20" s="2" t="s">
        <v>3</v>
      </c>
      <c r="J20" s="2" t="s">
        <v>4</v>
      </c>
      <c r="K20" s="2" t="s">
        <v>5</v>
      </c>
      <c r="L20" s="2" t="s">
        <v>6</v>
      </c>
      <c r="M20" t="s">
        <v>24</v>
      </c>
    </row>
    <row r="21" spans="1:19" x14ac:dyDescent="0.25">
      <c r="A21" s="2" t="s">
        <v>17</v>
      </c>
      <c r="B21" s="2">
        <f t="shared" ref="B21:E26" si="1">B$3*B12/($B$3*$B12 + $B$4*$C12+$B$5*$D12+$B$6*$E12)</f>
        <v>0.6717557251908397</v>
      </c>
      <c r="C21" s="2">
        <f t="shared" si="1"/>
        <v>0.12977099236641221</v>
      </c>
      <c r="D21" s="2">
        <f t="shared" si="1"/>
        <v>0.15267175572519084</v>
      </c>
      <c r="E21" s="2">
        <f t="shared" si="1"/>
        <v>4.5801526717557245E-2</v>
      </c>
      <c r="F21">
        <f t="shared" ref="F21:F26" si="2">SUM(B21:E21)</f>
        <v>1</v>
      </c>
      <c r="H21" s="2" t="s">
        <v>17</v>
      </c>
      <c r="I21" s="2">
        <f t="shared" ref="I21:L26" si="3">B$3*M12/($B$3*$M12+ $C$3*$N12+$D$3*$O12+$E$3*$P12)</f>
        <v>0.60676156583629881</v>
      </c>
      <c r="J21" s="2">
        <f t="shared" si="3"/>
        <v>0.11387900355871886</v>
      </c>
      <c r="K21" s="2">
        <f t="shared" si="3"/>
        <v>0.20462633451957291</v>
      </c>
      <c r="L21" s="2">
        <f t="shared" si="3"/>
        <v>7.4733096085409248E-2</v>
      </c>
      <c r="M21">
        <f>SUM(I21:L21)</f>
        <v>0.99999999999999978</v>
      </c>
    </row>
    <row r="22" spans="1:19" x14ac:dyDescent="0.25">
      <c r="A22" s="2" t="s">
        <v>18</v>
      </c>
      <c r="B22" s="2">
        <f t="shared" si="1"/>
        <v>0.3188405797101449</v>
      </c>
      <c r="C22" s="2">
        <f t="shared" si="1"/>
        <v>4.347826086956523E-2</v>
      </c>
      <c r="D22" s="2">
        <f t="shared" si="1"/>
        <v>0.43478260869565222</v>
      </c>
      <c r="E22" s="2">
        <f t="shared" si="1"/>
        <v>0.20289855072463767</v>
      </c>
      <c r="F22">
        <f t="shared" si="2"/>
        <v>1</v>
      </c>
      <c r="H22" s="2" t="s">
        <v>18</v>
      </c>
      <c r="I22" s="2">
        <f t="shared" si="3"/>
        <v>0.60676156583629881</v>
      </c>
      <c r="J22" s="2">
        <f t="shared" si="3"/>
        <v>0.11387900355871886</v>
      </c>
      <c r="K22" s="2">
        <f t="shared" si="3"/>
        <v>0.20462633451957291</v>
      </c>
      <c r="L22" s="2">
        <f t="shared" si="3"/>
        <v>7.4733096085409248E-2</v>
      </c>
    </row>
    <row r="23" spans="1:19" x14ac:dyDescent="0.25">
      <c r="A23" s="2" t="s">
        <v>19</v>
      </c>
      <c r="B23" s="2">
        <f t="shared" si="1"/>
        <v>0.60490693739424706</v>
      </c>
      <c r="C23" s="2">
        <f t="shared" si="1"/>
        <v>8.6294416243654817E-2</v>
      </c>
      <c r="D23" s="2">
        <f t="shared" si="1"/>
        <v>0.2326565143824027</v>
      </c>
      <c r="E23" s="2">
        <f t="shared" si="1"/>
        <v>7.6142131979695424E-2</v>
      </c>
      <c r="F23">
        <f t="shared" si="2"/>
        <v>1</v>
      </c>
      <c r="H23" s="2" t="s">
        <v>19</v>
      </c>
      <c r="I23" s="2">
        <f t="shared" si="3"/>
        <v>0.5294055426274592</v>
      </c>
      <c r="J23" s="2">
        <f t="shared" si="3"/>
        <v>0.10514068119314576</v>
      </c>
      <c r="K23" s="2">
        <f t="shared" si="3"/>
        <v>0.25650518299132641</v>
      </c>
      <c r="L23" s="2">
        <f t="shared" si="3"/>
        <v>0.10894859318806854</v>
      </c>
      <c r="M23">
        <f>SUM(I23:L23)</f>
        <v>1</v>
      </c>
    </row>
    <row r="24" spans="1:19" x14ac:dyDescent="0.25">
      <c r="A24" s="2" t="s">
        <v>20</v>
      </c>
      <c r="B24" s="2">
        <f t="shared" si="1"/>
        <v>0.47066014669926654</v>
      </c>
      <c r="C24" s="2">
        <f t="shared" si="1"/>
        <v>0.11980440097799512</v>
      </c>
      <c r="D24" s="2">
        <f t="shared" si="1"/>
        <v>0.27506112469437649</v>
      </c>
      <c r="E24" s="2">
        <f t="shared" si="1"/>
        <v>0.13447432762836189</v>
      </c>
      <c r="F24">
        <f t="shared" si="2"/>
        <v>1</v>
      </c>
      <c r="H24" s="2" t="s">
        <v>20</v>
      </c>
      <c r="I24" s="2">
        <f t="shared" si="3"/>
        <v>0.5294055426274592</v>
      </c>
      <c r="J24" s="2">
        <f t="shared" si="3"/>
        <v>0.10514068119314576</v>
      </c>
      <c r="K24" s="2">
        <f t="shared" si="3"/>
        <v>0.25650518299132641</v>
      </c>
      <c r="L24" s="2">
        <f t="shared" si="3"/>
        <v>0.10894859318806854</v>
      </c>
    </row>
    <row r="25" spans="1:19" x14ac:dyDescent="0.25">
      <c r="A25" s="2" t="s">
        <v>16</v>
      </c>
      <c r="B25" s="2">
        <f t="shared" si="1"/>
        <v>0.77208918249380676</v>
      </c>
      <c r="C25" s="2">
        <f t="shared" si="1"/>
        <v>0.15359207266721719</v>
      </c>
      <c r="D25" s="2">
        <f t="shared" si="1"/>
        <v>4.1288191577208914E-2</v>
      </c>
      <c r="E25" s="2">
        <f t="shared" si="1"/>
        <v>3.303055326176714E-2</v>
      </c>
      <c r="F25">
        <f t="shared" si="2"/>
        <v>1</v>
      </c>
      <c r="H25" s="2" t="s">
        <v>16</v>
      </c>
      <c r="I25" s="2">
        <f t="shared" si="3"/>
        <v>0.5814770023017205</v>
      </c>
      <c r="J25" s="2">
        <f t="shared" si="3"/>
        <v>0.10759567744704092</v>
      </c>
      <c r="K25" s="2">
        <f t="shared" si="3"/>
        <v>0.22041899114422814</v>
      </c>
      <c r="L25" s="2">
        <f t="shared" si="3"/>
        <v>9.050832910701051E-2</v>
      </c>
      <c r="M25">
        <f>SUM(I25:L25)</f>
        <v>1</v>
      </c>
    </row>
    <row r="26" spans="1:19" x14ac:dyDescent="0.25">
      <c r="A26" s="2" t="s">
        <v>21</v>
      </c>
      <c r="B26" s="2">
        <f t="shared" si="1"/>
        <v>0.20912547528517114</v>
      </c>
      <c r="C26" s="2">
        <f t="shared" si="1"/>
        <v>1.7743979721166023E-2</v>
      </c>
      <c r="D26" s="2">
        <f t="shared" si="1"/>
        <v>0.57034220532319391</v>
      </c>
      <c r="E26" s="2">
        <f t="shared" si="1"/>
        <v>0.20278833967046897</v>
      </c>
      <c r="F26">
        <f t="shared" si="2"/>
        <v>1</v>
      </c>
      <c r="H26" s="2" t="s">
        <v>21</v>
      </c>
      <c r="I26" s="2">
        <f t="shared" si="3"/>
        <v>0.5814770023017205</v>
      </c>
      <c r="J26" s="2">
        <f t="shared" si="3"/>
        <v>0.10759567744704092</v>
      </c>
      <c r="K26" s="2">
        <f t="shared" si="3"/>
        <v>0.22041899114422814</v>
      </c>
      <c r="L26" s="2">
        <f t="shared" si="3"/>
        <v>9.050832910701051E-2</v>
      </c>
    </row>
    <row r="28" spans="1:19" x14ac:dyDescent="0.25">
      <c r="A28" s="24" t="s">
        <v>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19" x14ac:dyDescent="0.25">
      <c r="B29" s="24" t="s">
        <v>26</v>
      </c>
      <c r="C29" s="24"/>
      <c r="D29" s="24"/>
      <c r="E29" s="24"/>
      <c r="F29" s="24"/>
      <c r="I29" s="24" t="s">
        <v>27</v>
      </c>
      <c r="J29" s="24"/>
      <c r="K29" s="24"/>
      <c r="L29" s="24"/>
      <c r="M29" s="24"/>
      <c r="N29" s="9"/>
      <c r="O29" s="24" t="s">
        <v>28</v>
      </c>
      <c r="P29" s="24"/>
      <c r="Q29" s="24"/>
      <c r="R29" s="24"/>
      <c r="S29" s="24"/>
    </row>
    <row r="30" spans="1:19" x14ac:dyDescent="0.25">
      <c r="B30" t="s">
        <v>3</v>
      </c>
      <c r="C30" t="s">
        <v>4</v>
      </c>
      <c r="D30" t="s">
        <v>5</v>
      </c>
      <c r="E30" t="s">
        <v>6</v>
      </c>
      <c r="I30" t="s">
        <v>3</v>
      </c>
      <c r="J30" t="s">
        <v>4</v>
      </c>
      <c r="K30" t="s">
        <v>5</v>
      </c>
      <c r="L30" t="s">
        <v>6</v>
      </c>
    </row>
    <row r="31" spans="1:19" x14ac:dyDescent="0.25">
      <c r="A31" t="s">
        <v>17</v>
      </c>
      <c r="B31" s="10">
        <f t="shared" ref="B31:E36" si="4">B$3-B21</f>
        <v>-0.12175572519083966</v>
      </c>
      <c r="C31" s="10">
        <f t="shared" si="4"/>
        <v>-2.9770992366412202E-2</v>
      </c>
      <c r="D31" s="10">
        <f t="shared" si="4"/>
        <v>9.7328244274809156E-2</v>
      </c>
      <c r="E31" s="10">
        <f t="shared" si="4"/>
        <v>5.4198473282442761E-2</v>
      </c>
      <c r="H31" t="s">
        <v>17</v>
      </c>
      <c r="I31" s="10">
        <f t="shared" ref="I31:L36" si="5">B$3-I21</f>
        <v>-5.6761565836298766E-2</v>
      </c>
      <c r="J31" s="10">
        <f t="shared" si="5"/>
        <v>-1.387900355871885E-2</v>
      </c>
      <c r="K31" s="10">
        <f t="shared" si="5"/>
        <v>4.5373665480427094E-2</v>
      </c>
      <c r="L31" s="10">
        <f t="shared" si="5"/>
        <v>2.5266903914590758E-2</v>
      </c>
      <c r="O31" s="10">
        <f t="shared" ref="O31:R36" si="6">B21-I21</f>
        <v>6.4994159354540892E-2</v>
      </c>
      <c r="P31" s="10">
        <f t="shared" si="6"/>
        <v>1.5891988807693352E-2</v>
      </c>
      <c r="Q31" s="10">
        <f t="shared" si="6"/>
        <v>-5.1954578794382061E-2</v>
      </c>
      <c r="R31" s="10">
        <f t="shared" si="6"/>
        <v>-2.8931569367852003E-2</v>
      </c>
    </row>
    <row r="32" spans="1:19" x14ac:dyDescent="0.25">
      <c r="A32" t="s">
        <v>18</v>
      </c>
      <c r="B32" s="10">
        <f t="shared" si="4"/>
        <v>0.23115942028985514</v>
      </c>
      <c r="C32" s="10">
        <f t="shared" si="4"/>
        <v>5.6521739130434775E-2</v>
      </c>
      <c r="D32" s="10">
        <f t="shared" si="4"/>
        <v>-0.18478260869565222</v>
      </c>
      <c r="E32" s="10">
        <f t="shared" si="4"/>
        <v>-0.10289855072463766</v>
      </c>
      <c r="H32" t="s">
        <v>18</v>
      </c>
      <c r="I32" s="10">
        <f t="shared" si="5"/>
        <v>-5.6761565836298766E-2</v>
      </c>
      <c r="J32" s="10">
        <f t="shared" si="5"/>
        <v>-1.387900355871885E-2</v>
      </c>
      <c r="K32" s="10">
        <f t="shared" si="5"/>
        <v>4.5373665480427094E-2</v>
      </c>
      <c r="L32" s="10">
        <f t="shared" si="5"/>
        <v>2.5266903914590758E-2</v>
      </c>
      <c r="O32" s="10">
        <f t="shared" si="6"/>
        <v>-0.28792098612615391</v>
      </c>
      <c r="P32" s="10">
        <f t="shared" si="6"/>
        <v>-7.0400742689153625E-2</v>
      </c>
      <c r="Q32" s="10">
        <f t="shared" si="6"/>
        <v>0.23015627417607931</v>
      </c>
      <c r="R32" s="10">
        <f t="shared" si="6"/>
        <v>0.1281654546392284</v>
      </c>
    </row>
    <row r="33" spans="1:18" x14ac:dyDescent="0.25">
      <c r="A33" t="s">
        <v>19</v>
      </c>
      <c r="B33" s="10">
        <f t="shared" si="4"/>
        <v>-5.4906937394247013E-2</v>
      </c>
      <c r="C33" s="10">
        <f t="shared" si="4"/>
        <v>1.3705583756345188E-2</v>
      </c>
      <c r="D33" s="10">
        <f t="shared" si="4"/>
        <v>1.7343485617597298E-2</v>
      </c>
      <c r="E33" s="10">
        <f t="shared" si="4"/>
        <v>2.3857868020304582E-2</v>
      </c>
      <c r="H33" t="s">
        <v>19</v>
      </c>
      <c r="I33" s="10">
        <f t="shared" si="5"/>
        <v>2.0594457372540842E-2</v>
      </c>
      <c r="J33" s="10">
        <f t="shared" si="5"/>
        <v>-5.1406811931457574E-3</v>
      </c>
      <c r="K33" s="10">
        <f t="shared" si="5"/>
        <v>-6.5051829913264081E-3</v>
      </c>
      <c r="L33" s="10">
        <f t="shared" si="5"/>
        <v>-8.9485931880685377E-3</v>
      </c>
      <c r="O33" s="10">
        <f t="shared" si="6"/>
        <v>7.5501394766787855E-2</v>
      </c>
      <c r="P33" s="10">
        <f t="shared" si="6"/>
        <v>-1.8846264949490946E-2</v>
      </c>
      <c r="Q33" s="10">
        <f t="shared" si="6"/>
        <v>-2.3848668608923707E-2</v>
      </c>
      <c r="R33" s="10">
        <f t="shared" si="6"/>
        <v>-3.2806461208373119E-2</v>
      </c>
    </row>
    <row r="34" spans="1:18" x14ac:dyDescent="0.25">
      <c r="A34" t="s">
        <v>20</v>
      </c>
      <c r="B34" s="10">
        <f t="shared" si="4"/>
        <v>7.9339853300733509E-2</v>
      </c>
      <c r="C34" s="10">
        <f t="shared" si="4"/>
        <v>-1.9804400977995115E-2</v>
      </c>
      <c r="D34" s="10">
        <f t="shared" si="4"/>
        <v>-2.5061124694376491E-2</v>
      </c>
      <c r="E34" s="10">
        <f t="shared" si="4"/>
        <v>-3.4474327628361889E-2</v>
      </c>
      <c r="H34" t="s">
        <v>20</v>
      </c>
      <c r="I34" s="10">
        <f t="shared" si="5"/>
        <v>2.0594457372540842E-2</v>
      </c>
      <c r="J34" s="10">
        <f t="shared" si="5"/>
        <v>-5.1406811931457574E-3</v>
      </c>
      <c r="K34" s="10">
        <f t="shared" si="5"/>
        <v>-6.5051829913264081E-3</v>
      </c>
      <c r="L34" s="10">
        <f t="shared" si="5"/>
        <v>-8.9485931880685377E-3</v>
      </c>
      <c r="O34" s="10">
        <f t="shared" si="6"/>
        <v>-5.8745395928192667E-2</v>
      </c>
      <c r="P34" s="10">
        <f t="shared" si="6"/>
        <v>1.4663719784849358E-2</v>
      </c>
      <c r="Q34" s="10">
        <f t="shared" si="6"/>
        <v>1.8555941703050083E-2</v>
      </c>
      <c r="R34" s="10">
        <f t="shared" si="6"/>
        <v>2.5525734440293352E-2</v>
      </c>
    </row>
    <row r="35" spans="1:18" x14ac:dyDescent="0.25">
      <c r="A35" t="s">
        <v>16</v>
      </c>
      <c r="B35" s="10">
        <f t="shared" si="4"/>
        <v>-0.22208918249380671</v>
      </c>
      <c r="C35" s="10">
        <f t="shared" si="4"/>
        <v>-5.3592072667217189E-2</v>
      </c>
      <c r="D35" s="10">
        <f t="shared" si="4"/>
        <v>0.20871180842279108</v>
      </c>
      <c r="E35" s="10">
        <f t="shared" si="4"/>
        <v>6.6969446738232866E-2</v>
      </c>
      <c r="H35" t="s">
        <v>16</v>
      </c>
      <c r="I35" s="10">
        <f t="shared" si="5"/>
        <v>-3.1477002301720458E-2</v>
      </c>
      <c r="J35" s="10">
        <f t="shared" si="5"/>
        <v>-7.5956774470409133E-3</v>
      </c>
      <c r="K35" s="10">
        <f t="shared" si="5"/>
        <v>2.9581008855771862E-2</v>
      </c>
      <c r="L35" s="10">
        <f t="shared" si="5"/>
        <v>9.4916708929894955E-3</v>
      </c>
      <c r="O35" s="10">
        <f t="shared" si="6"/>
        <v>0.19061218019208626</v>
      </c>
      <c r="P35" s="10">
        <f t="shared" si="6"/>
        <v>4.5996395220176275E-2</v>
      </c>
      <c r="Q35" s="10">
        <f t="shared" si="6"/>
        <v>-0.17913079956701922</v>
      </c>
      <c r="R35" s="10">
        <f t="shared" si="6"/>
        <v>-5.747777584524337E-2</v>
      </c>
    </row>
    <row r="36" spans="1:18" x14ac:dyDescent="0.25">
      <c r="A36" t="s">
        <v>21</v>
      </c>
      <c r="B36" s="10">
        <f t="shared" si="4"/>
        <v>0.34087452471482893</v>
      </c>
      <c r="C36" s="10">
        <f t="shared" si="4"/>
        <v>8.2256020278833983E-2</v>
      </c>
      <c r="D36" s="10">
        <f t="shared" si="4"/>
        <v>-0.32034220532319391</v>
      </c>
      <c r="E36" s="10">
        <f t="shared" si="4"/>
        <v>-0.10278833967046896</v>
      </c>
      <c r="H36" t="s">
        <v>21</v>
      </c>
      <c r="I36" s="10">
        <f t="shared" si="5"/>
        <v>-3.1477002301720458E-2</v>
      </c>
      <c r="J36" s="10">
        <f t="shared" si="5"/>
        <v>-7.5956774470409133E-3</v>
      </c>
      <c r="K36" s="10">
        <f t="shared" si="5"/>
        <v>2.9581008855771862E-2</v>
      </c>
      <c r="L36" s="10">
        <f t="shared" si="5"/>
        <v>9.4916708929894955E-3</v>
      </c>
      <c r="O36" s="10">
        <f t="shared" si="6"/>
        <v>-0.37235152701654939</v>
      </c>
      <c r="P36" s="10">
        <f t="shared" si="6"/>
        <v>-8.9851697725874896E-2</v>
      </c>
      <c r="Q36" s="10">
        <f t="shared" si="6"/>
        <v>0.34992321417896577</v>
      </c>
      <c r="R36" s="10">
        <f t="shared" si="6"/>
        <v>0.11228001056345846</v>
      </c>
    </row>
    <row r="38" spans="1:18" x14ac:dyDescent="0.25">
      <c r="H38" t="s">
        <v>29</v>
      </c>
      <c r="M38" t="s">
        <v>7</v>
      </c>
      <c r="N38">
        <f t="shared" ref="N38:N43" si="7">I3</f>
        <v>0.7</v>
      </c>
    </row>
    <row r="39" spans="1:18" x14ac:dyDescent="0.25">
      <c r="M39" t="s">
        <v>8</v>
      </c>
      <c r="N39">
        <f t="shared" si="7"/>
        <v>0.3</v>
      </c>
    </row>
    <row r="40" spans="1:18" x14ac:dyDescent="0.25">
      <c r="M40" t="s">
        <v>9</v>
      </c>
      <c r="N40">
        <f t="shared" si="7"/>
        <v>0.35</v>
      </c>
    </row>
    <row r="41" spans="1:18" x14ac:dyDescent="0.25">
      <c r="M41" t="s">
        <v>10</v>
      </c>
      <c r="N41">
        <f t="shared" si="7"/>
        <v>0.65</v>
      </c>
    </row>
    <row r="42" spans="1:18" x14ac:dyDescent="0.25">
      <c r="H42" t="s">
        <v>30</v>
      </c>
      <c r="M42" t="s">
        <v>11</v>
      </c>
      <c r="N42">
        <f t="shared" si="7"/>
        <v>0.56000000000000005</v>
      </c>
    </row>
    <row r="43" spans="1:18" x14ac:dyDescent="0.25">
      <c r="M43" t="s">
        <v>12</v>
      </c>
      <c r="N43">
        <f t="shared" si="7"/>
        <v>0.44</v>
      </c>
    </row>
  </sheetData>
  <mergeCells count="12">
    <mergeCell ref="A19:E19"/>
    <mergeCell ref="H19:L19"/>
    <mergeCell ref="A28:R28"/>
    <mergeCell ref="B29:F29"/>
    <mergeCell ref="I29:M29"/>
    <mergeCell ref="O29:S29"/>
    <mergeCell ref="A1:A2"/>
    <mergeCell ref="B1:E1"/>
    <mergeCell ref="H1:I2"/>
    <mergeCell ref="C4:E6"/>
    <mergeCell ref="A10:E10"/>
    <mergeCell ref="H10:L10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zoomScale="90" zoomScaleNormal="90" workbookViewId="0">
      <selection activeCell="F1" sqref="F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H1" t="s">
        <v>2</v>
      </c>
    </row>
    <row r="2" spans="1:16" x14ac:dyDescent="0.25">
      <c r="B2" t="s">
        <v>3</v>
      </c>
      <c r="C2" t="s">
        <v>4</v>
      </c>
      <c r="D2" t="s">
        <v>5</v>
      </c>
      <c r="E2" t="s">
        <v>6</v>
      </c>
    </row>
    <row r="3" spans="1:16" x14ac:dyDescent="0.25">
      <c r="A3" t="s">
        <v>3</v>
      </c>
      <c r="B3">
        <v>0.55000000000000004</v>
      </c>
      <c r="C3">
        <v>0.1</v>
      </c>
      <c r="D3">
        <v>0.25</v>
      </c>
      <c r="E3">
        <v>0.1</v>
      </c>
      <c r="H3" t="s">
        <v>7</v>
      </c>
      <c r="I3">
        <v>1</v>
      </c>
      <c r="K3" s="25" t="s">
        <v>31</v>
      </c>
      <c r="L3" s="25"/>
      <c r="M3" s="25"/>
      <c r="N3" s="25"/>
      <c r="O3" s="25"/>
    </row>
    <row r="4" spans="1:16" x14ac:dyDescent="0.25">
      <c r="A4" s="11" t="s">
        <v>4</v>
      </c>
      <c r="B4">
        <v>0.1</v>
      </c>
      <c r="H4" t="s">
        <v>8</v>
      </c>
      <c r="I4">
        <v>0</v>
      </c>
    </row>
    <row r="5" spans="1:16" x14ac:dyDescent="0.25">
      <c r="A5" t="s">
        <v>5</v>
      </c>
      <c r="B5">
        <v>0.25</v>
      </c>
      <c r="H5" t="s">
        <v>9</v>
      </c>
      <c r="I5">
        <v>0.5</v>
      </c>
      <c r="K5" s="25" t="s">
        <v>32</v>
      </c>
      <c r="L5" s="25"/>
      <c r="M5" s="25"/>
      <c r="N5" s="25"/>
      <c r="O5" s="25"/>
    </row>
    <row r="6" spans="1:16" x14ac:dyDescent="0.25">
      <c r="A6" t="s">
        <v>6</v>
      </c>
      <c r="B6">
        <v>0.1</v>
      </c>
      <c r="H6" t="s">
        <v>10</v>
      </c>
      <c r="I6">
        <v>0.5</v>
      </c>
    </row>
    <row r="7" spans="1:16" x14ac:dyDescent="0.25">
      <c r="H7" t="s">
        <v>11</v>
      </c>
      <c r="I7">
        <v>0.56000000000000005</v>
      </c>
    </row>
    <row r="8" spans="1:16" x14ac:dyDescent="0.25">
      <c r="H8" t="s">
        <v>12</v>
      </c>
      <c r="I8">
        <v>0.44</v>
      </c>
    </row>
    <row r="10" spans="1:16" x14ac:dyDescent="0.25">
      <c r="A10" s="24" t="s">
        <v>13</v>
      </c>
      <c r="B10" s="24"/>
      <c r="C10" s="24"/>
      <c r="D10" s="24"/>
      <c r="E10" s="24"/>
      <c r="H10" s="24" t="s">
        <v>14</v>
      </c>
      <c r="I10" s="24"/>
      <c r="J10" s="24"/>
      <c r="K10" s="24"/>
      <c r="L10" s="24"/>
      <c r="M10" t="s">
        <v>15</v>
      </c>
    </row>
    <row r="11" spans="1:16" x14ac:dyDescent="0.25">
      <c r="A11" t="s">
        <v>16</v>
      </c>
      <c r="B11" t="s">
        <v>3</v>
      </c>
      <c r="C11" t="s">
        <v>4</v>
      </c>
      <c r="D11" t="s">
        <v>5</v>
      </c>
      <c r="E11" t="s">
        <v>6</v>
      </c>
      <c r="H11" t="s">
        <v>16</v>
      </c>
      <c r="I11" t="s">
        <v>3</v>
      </c>
      <c r="J11" t="s">
        <v>4</v>
      </c>
      <c r="K11" t="s">
        <v>5</v>
      </c>
      <c r="L11" t="s">
        <v>6</v>
      </c>
      <c r="M11" t="s">
        <v>3</v>
      </c>
      <c r="N11" t="s">
        <v>4</v>
      </c>
      <c r="O11" t="s">
        <v>5</v>
      </c>
      <c r="P11" t="s">
        <v>6</v>
      </c>
    </row>
    <row r="12" spans="1:16" x14ac:dyDescent="0.25">
      <c r="A12" t="s">
        <v>17</v>
      </c>
      <c r="B12">
        <v>0.8</v>
      </c>
      <c r="C12">
        <v>0.85</v>
      </c>
      <c r="D12">
        <v>0.4</v>
      </c>
      <c r="E12">
        <v>0.3</v>
      </c>
      <c r="H12" t="s">
        <v>17</v>
      </c>
      <c r="I12">
        <f t="shared" ref="I12:L17" si="0">B12*$I3</f>
        <v>0.8</v>
      </c>
      <c r="J12">
        <f t="shared" si="0"/>
        <v>0.85</v>
      </c>
      <c r="K12">
        <f t="shared" si="0"/>
        <v>0.4</v>
      </c>
      <c r="L12">
        <f t="shared" si="0"/>
        <v>0.3</v>
      </c>
      <c r="M12">
        <f>I12+I13</f>
        <v>0.8</v>
      </c>
      <c r="N12">
        <f>J12+J13</f>
        <v>0.85</v>
      </c>
      <c r="O12">
        <f>K12+K13</f>
        <v>0.4</v>
      </c>
      <c r="P12">
        <f>L12+L13</f>
        <v>0.3</v>
      </c>
    </row>
    <row r="13" spans="1:16" x14ac:dyDescent="0.25">
      <c r="A13" t="s">
        <v>18</v>
      </c>
      <c r="B13">
        <f>1-B12</f>
        <v>0.19999999999999996</v>
      </c>
      <c r="C13">
        <f>1-C12</f>
        <v>0.15000000000000002</v>
      </c>
      <c r="D13">
        <f>1-D12</f>
        <v>0.6</v>
      </c>
      <c r="E13">
        <f>1-E12</f>
        <v>0.7</v>
      </c>
      <c r="H13" t="s">
        <v>18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>I12+I13</f>
        <v>0.8</v>
      </c>
      <c r="N13">
        <f>J12+J13</f>
        <v>0.85</v>
      </c>
      <c r="O13">
        <f>K12+K13</f>
        <v>0.4</v>
      </c>
      <c r="P13">
        <f>L12+L13</f>
        <v>0.3</v>
      </c>
    </row>
    <row r="14" spans="1:16" x14ac:dyDescent="0.25">
      <c r="A14" t="s">
        <v>19</v>
      </c>
      <c r="B14">
        <v>0.65</v>
      </c>
      <c r="C14">
        <v>0.51</v>
      </c>
      <c r="D14">
        <v>0.55000000000000004</v>
      </c>
      <c r="E14">
        <v>0.45</v>
      </c>
      <c r="H14" t="s">
        <v>19</v>
      </c>
      <c r="I14">
        <f t="shared" si="0"/>
        <v>0.32500000000000001</v>
      </c>
      <c r="J14">
        <f t="shared" si="0"/>
        <v>0.255</v>
      </c>
      <c r="K14">
        <f t="shared" si="0"/>
        <v>0.27500000000000002</v>
      </c>
      <c r="L14">
        <f t="shared" si="0"/>
        <v>0.22500000000000001</v>
      </c>
      <c r="M14">
        <f>I14+I15</f>
        <v>0.5</v>
      </c>
      <c r="N14">
        <f>J14+J15</f>
        <v>0.5</v>
      </c>
      <c r="O14">
        <f>K14+K15</f>
        <v>0.5</v>
      </c>
      <c r="P14">
        <f>L14+L15</f>
        <v>0.5</v>
      </c>
    </row>
    <row r="15" spans="1:16" x14ac:dyDescent="0.25">
      <c r="A15" t="s">
        <v>20</v>
      </c>
      <c r="B15">
        <f>1-B14</f>
        <v>0.35</v>
      </c>
      <c r="C15">
        <f>1-C14</f>
        <v>0.49</v>
      </c>
      <c r="D15">
        <f>1-D14</f>
        <v>0.44999999999999996</v>
      </c>
      <c r="E15">
        <f>1-E14</f>
        <v>0.55000000000000004</v>
      </c>
      <c r="H15" t="s">
        <v>20</v>
      </c>
      <c r="I15">
        <f t="shared" si="0"/>
        <v>0.17499999999999999</v>
      </c>
      <c r="J15">
        <f t="shared" si="0"/>
        <v>0.245</v>
      </c>
      <c r="K15">
        <f t="shared" si="0"/>
        <v>0.22499999999999998</v>
      </c>
      <c r="L15">
        <f t="shared" si="0"/>
        <v>0.27500000000000002</v>
      </c>
      <c r="M15">
        <f>I14+I15</f>
        <v>0.5</v>
      </c>
      <c r="N15">
        <f>J14+J15</f>
        <v>0.5</v>
      </c>
      <c r="O15">
        <f>K14+K15</f>
        <v>0.5</v>
      </c>
      <c r="P15">
        <f>L14+L15</f>
        <v>0.5</v>
      </c>
    </row>
    <row r="16" spans="1:16" x14ac:dyDescent="0.25">
      <c r="A16" t="s">
        <v>16</v>
      </c>
      <c r="B16">
        <v>0.85</v>
      </c>
      <c r="C16">
        <v>0.93</v>
      </c>
      <c r="D16">
        <v>0.1</v>
      </c>
      <c r="E16">
        <v>0.2</v>
      </c>
      <c r="H16" t="s">
        <v>16</v>
      </c>
      <c r="I16">
        <f t="shared" si="0"/>
        <v>0.47600000000000003</v>
      </c>
      <c r="J16">
        <f t="shared" si="0"/>
        <v>0.52080000000000004</v>
      </c>
      <c r="K16">
        <f t="shared" si="0"/>
        <v>5.6000000000000008E-2</v>
      </c>
      <c r="L16">
        <f t="shared" si="0"/>
        <v>0.11200000000000002</v>
      </c>
      <c r="M16">
        <f>I16+I17</f>
        <v>0.54200000000000004</v>
      </c>
      <c r="N16">
        <f>J16+J17</f>
        <v>0.55159999999999998</v>
      </c>
      <c r="O16">
        <f>K16+K17</f>
        <v>0.45200000000000001</v>
      </c>
      <c r="P16">
        <f>L16+L17</f>
        <v>0.46400000000000008</v>
      </c>
    </row>
    <row r="17" spans="1:19" x14ac:dyDescent="0.25">
      <c r="A17" t="s">
        <v>21</v>
      </c>
      <c r="B17">
        <f>1-B16</f>
        <v>0.15000000000000002</v>
      </c>
      <c r="C17">
        <f>1-C16</f>
        <v>6.9999999999999951E-2</v>
      </c>
      <c r="D17">
        <f>1-D16</f>
        <v>0.9</v>
      </c>
      <c r="E17">
        <f>1-E16</f>
        <v>0.8</v>
      </c>
      <c r="H17" t="s">
        <v>21</v>
      </c>
      <c r="I17">
        <f t="shared" si="0"/>
        <v>6.6000000000000017E-2</v>
      </c>
      <c r="J17">
        <f t="shared" si="0"/>
        <v>3.079999999999998E-2</v>
      </c>
      <c r="K17">
        <f t="shared" si="0"/>
        <v>0.39600000000000002</v>
      </c>
      <c r="L17">
        <f t="shared" si="0"/>
        <v>0.35200000000000004</v>
      </c>
      <c r="M17">
        <f>I16+I17</f>
        <v>0.54200000000000004</v>
      </c>
      <c r="N17">
        <f>J16+J17</f>
        <v>0.55159999999999998</v>
      </c>
      <c r="O17">
        <f>K16+K17</f>
        <v>0.45200000000000001</v>
      </c>
      <c r="P17">
        <f>L16+L17</f>
        <v>0.46400000000000008</v>
      </c>
    </row>
    <row r="19" spans="1:19" x14ac:dyDescent="0.25">
      <c r="A19" s="24" t="s">
        <v>22</v>
      </c>
      <c r="B19" s="24"/>
      <c r="C19" s="24"/>
      <c r="D19" s="24"/>
      <c r="E19" s="24"/>
      <c r="H19" s="24" t="s">
        <v>23</v>
      </c>
      <c r="I19" s="24"/>
      <c r="J19" s="24"/>
      <c r="K19" s="24"/>
      <c r="L19" s="24"/>
    </row>
    <row r="20" spans="1:19" x14ac:dyDescent="0.25">
      <c r="A20" t="s">
        <v>16</v>
      </c>
      <c r="B20" t="s">
        <v>3</v>
      </c>
      <c r="C20" t="s">
        <v>4</v>
      </c>
      <c r="D20" t="s">
        <v>5</v>
      </c>
      <c r="E20" t="s">
        <v>6</v>
      </c>
      <c r="F20" t="s">
        <v>24</v>
      </c>
      <c r="H20" t="s">
        <v>16</v>
      </c>
      <c r="I20" t="s">
        <v>3</v>
      </c>
      <c r="J20" t="s">
        <v>4</v>
      </c>
      <c r="K20" t="s">
        <v>5</v>
      </c>
      <c r="L20" t="s">
        <v>6</v>
      </c>
      <c r="M20" t="s">
        <v>24</v>
      </c>
    </row>
    <row r="21" spans="1:19" x14ac:dyDescent="0.25">
      <c r="A21" t="s">
        <v>17</v>
      </c>
      <c r="B21">
        <f t="shared" ref="B21:E26" si="1">B$3*B12/($B$3*$B12 + $B$4*$C12+$B$5*$D12+$B$6*$E12)</f>
        <v>0.6717557251908397</v>
      </c>
      <c r="C21">
        <f t="shared" si="1"/>
        <v>0.12977099236641221</v>
      </c>
      <c r="D21">
        <f t="shared" si="1"/>
        <v>0.15267175572519084</v>
      </c>
      <c r="E21">
        <f t="shared" si="1"/>
        <v>4.5801526717557245E-2</v>
      </c>
      <c r="F21">
        <f t="shared" ref="F21:F26" si="2">SUM(B21:E21)</f>
        <v>1</v>
      </c>
      <c r="H21" t="s">
        <v>17</v>
      </c>
      <c r="I21">
        <f t="shared" ref="I21:L26" si="3">B$3*M12/($B$3*$M12+ $C$3*$N12+$D$3*$O12+$E$3*$P12)</f>
        <v>0.6717557251908397</v>
      </c>
      <c r="J21">
        <f t="shared" si="3"/>
        <v>0.12977099236641221</v>
      </c>
      <c r="K21">
        <f t="shared" si="3"/>
        <v>0.15267175572519084</v>
      </c>
      <c r="L21">
        <f t="shared" si="3"/>
        <v>4.5801526717557245E-2</v>
      </c>
      <c r="M21">
        <f>SUM(I21:L21)</f>
        <v>1</v>
      </c>
    </row>
    <row r="22" spans="1:19" x14ac:dyDescent="0.25">
      <c r="A22" t="s">
        <v>18</v>
      </c>
      <c r="B22">
        <f t="shared" si="1"/>
        <v>0.3188405797101449</v>
      </c>
      <c r="C22">
        <f t="shared" si="1"/>
        <v>4.347826086956523E-2</v>
      </c>
      <c r="D22">
        <f t="shared" si="1"/>
        <v>0.43478260869565222</v>
      </c>
      <c r="E22">
        <f t="shared" si="1"/>
        <v>0.20289855072463767</v>
      </c>
      <c r="F22">
        <f t="shared" si="2"/>
        <v>1</v>
      </c>
      <c r="H22" t="s">
        <v>18</v>
      </c>
      <c r="I22">
        <f t="shared" si="3"/>
        <v>0.6717557251908397</v>
      </c>
      <c r="J22">
        <f t="shared" si="3"/>
        <v>0.12977099236641221</v>
      </c>
      <c r="K22">
        <f t="shared" si="3"/>
        <v>0.15267175572519084</v>
      </c>
      <c r="L22">
        <f t="shared" si="3"/>
        <v>4.5801526717557245E-2</v>
      </c>
    </row>
    <row r="23" spans="1:19" x14ac:dyDescent="0.25">
      <c r="A23" t="s">
        <v>19</v>
      </c>
      <c r="B23">
        <f t="shared" si="1"/>
        <v>0.60490693739424706</v>
      </c>
      <c r="C23">
        <f t="shared" si="1"/>
        <v>8.6294416243654817E-2</v>
      </c>
      <c r="D23">
        <f t="shared" si="1"/>
        <v>0.2326565143824027</v>
      </c>
      <c r="E23">
        <f t="shared" si="1"/>
        <v>7.6142131979695424E-2</v>
      </c>
      <c r="F23">
        <f t="shared" si="2"/>
        <v>1</v>
      </c>
      <c r="H23" t="s">
        <v>19</v>
      </c>
      <c r="I23">
        <f t="shared" si="3"/>
        <v>0.55000000000000004</v>
      </c>
      <c r="J23">
        <f t="shared" si="3"/>
        <v>0.1</v>
      </c>
      <c r="K23">
        <f t="shared" si="3"/>
        <v>0.25</v>
      </c>
      <c r="L23">
        <f t="shared" si="3"/>
        <v>0.1</v>
      </c>
      <c r="M23">
        <f>SUM(I23:L23)</f>
        <v>1</v>
      </c>
    </row>
    <row r="24" spans="1:19" x14ac:dyDescent="0.25">
      <c r="A24" t="s">
        <v>20</v>
      </c>
      <c r="B24">
        <f t="shared" si="1"/>
        <v>0.47066014669926654</v>
      </c>
      <c r="C24">
        <f t="shared" si="1"/>
        <v>0.11980440097799512</v>
      </c>
      <c r="D24">
        <f t="shared" si="1"/>
        <v>0.27506112469437649</v>
      </c>
      <c r="E24">
        <f t="shared" si="1"/>
        <v>0.13447432762836189</v>
      </c>
      <c r="F24">
        <f t="shared" si="2"/>
        <v>1</v>
      </c>
      <c r="H24" t="s">
        <v>20</v>
      </c>
      <c r="I24">
        <f t="shared" si="3"/>
        <v>0.55000000000000004</v>
      </c>
      <c r="J24">
        <f t="shared" si="3"/>
        <v>0.1</v>
      </c>
      <c r="K24">
        <f t="shared" si="3"/>
        <v>0.25</v>
      </c>
      <c r="L24">
        <f t="shared" si="3"/>
        <v>0.1</v>
      </c>
    </row>
    <row r="25" spans="1:19" x14ac:dyDescent="0.25">
      <c r="A25" t="s">
        <v>16</v>
      </c>
      <c r="B25">
        <f t="shared" si="1"/>
        <v>0.77208918249380676</v>
      </c>
      <c r="C25">
        <f t="shared" si="1"/>
        <v>0.15359207266721719</v>
      </c>
      <c r="D25">
        <f t="shared" si="1"/>
        <v>4.1288191577208914E-2</v>
      </c>
      <c r="E25">
        <f t="shared" si="1"/>
        <v>3.303055326176714E-2</v>
      </c>
      <c r="F25">
        <f t="shared" si="2"/>
        <v>1</v>
      </c>
      <c r="H25" t="s">
        <v>16</v>
      </c>
      <c r="I25">
        <f t="shared" si="3"/>
        <v>0.5814770023017205</v>
      </c>
      <c r="J25">
        <f t="shared" si="3"/>
        <v>0.10759567744704092</v>
      </c>
      <c r="K25">
        <f t="shared" si="3"/>
        <v>0.22041899114422814</v>
      </c>
      <c r="L25">
        <f t="shared" si="3"/>
        <v>9.050832910701051E-2</v>
      </c>
      <c r="M25">
        <f>SUM(I25:L25)</f>
        <v>1</v>
      </c>
    </row>
    <row r="26" spans="1:19" x14ac:dyDescent="0.25">
      <c r="A26" t="s">
        <v>21</v>
      </c>
      <c r="B26">
        <f t="shared" si="1"/>
        <v>0.20912547528517114</v>
      </c>
      <c r="C26">
        <f t="shared" si="1"/>
        <v>1.7743979721166023E-2</v>
      </c>
      <c r="D26">
        <f t="shared" si="1"/>
        <v>0.57034220532319391</v>
      </c>
      <c r="E26">
        <f t="shared" si="1"/>
        <v>0.20278833967046897</v>
      </c>
      <c r="F26">
        <f t="shared" si="2"/>
        <v>1</v>
      </c>
      <c r="H26" t="s">
        <v>21</v>
      </c>
      <c r="I26">
        <f t="shared" si="3"/>
        <v>0.5814770023017205</v>
      </c>
      <c r="J26">
        <f t="shared" si="3"/>
        <v>0.10759567744704092</v>
      </c>
      <c r="K26">
        <f t="shared" si="3"/>
        <v>0.22041899114422814</v>
      </c>
      <c r="L26">
        <f t="shared" si="3"/>
        <v>9.050832910701051E-2</v>
      </c>
    </row>
    <row r="28" spans="1:19" x14ac:dyDescent="0.25">
      <c r="A28" s="24" t="s">
        <v>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19" x14ac:dyDescent="0.25">
      <c r="B29" s="24" t="s">
        <v>26</v>
      </c>
      <c r="C29" s="24"/>
      <c r="D29" s="24"/>
      <c r="E29" s="24"/>
      <c r="F29" s="24"/>
      <c r="I29" s="24" t="s">
        <v>27</v>
      </c>
      <c r="J29" s="24"/>
      <c r="K29" s="24"/>
      <c r="L29" s="24"/>
      <c r="M29" s="24"/>
      <c r="N29" s="9"/>
      <c r="O29" s="24" t="s">
        <v>28</v>
      </c>
      <c r="P29" s="24"/>
      <c r="Q29" s="24"/>
      <c r="R29" s="24"/>
      <c r="S29" s="24"/>
    </row>
    <row r="30" spans="1:19" x14ac:dyDescent="0.25">
      <c r="B30" t="s">
        <v>3</v>
      </c>
      <c r="C30" t="s">
        <v>4</v>
      </c>
      <c r="D30" t="s">
        <v>5</v>
      </c>
      <c r="E30" t="s">
        <v>6</v>
      </c>
      <c r="I30" t="s">
        <v>3</v>
      </c>
      <c r="J30" t="s">
        <v>4</v>
      </c>
      <c r="K30" t="s">
        <v>5</v>
      </c>
      <c r="L30" t="s">
        <v>6</v>
      </c>
    </row>
    <row r="31" spans="1:19" x14ac:dyDescent="0.25">
      <c r="A31" t="s">
        <v>17</v>
      </c>
      <c r="B31" s="10">
        <f t="shared" ref="B31:E36" si="4">B$3-B21</f>
        <v>-0.12175572519083966</v>
      </c>
      <c r="C31" s="10">
        <f t="shared" si="4"/>
        <v>-2.9770992366412202E-2</v>
      </c>
      <c r="D31" s="10">
        <f t="shared" si="4"/>
        <v>9.7328244274809156E-2</v>
      </c>
      <c r="E31" s="10">
        <f t="shared" si="4"/>
        <v>5.4198473282442761E-2</v>
      </c>
      <c r="H31" t="s">
        <v>17</v>
      </c>
      <c r="I31" s="10">
        <f t="shared" ref="I31:L36" si="5">B$3-I21</f>
        <v>-0.12175572519083966</v>
      </c>
      <c r="J31" s="10">
        <f t="shared" si="5"/>
        <v>-2.9770992366412202E-2</v>
      </c>
      <c r="K31" s="10">
        <f t="shared" si="5"/>
        <v>9.7328244274809156E-2</v>
      </c>
      <c r="L31" s="10">
        <f t="shared" si="5"/>
        <v>5.4198473282442761E-2</v>
      </c>
      <c r="O31" s="10">
        <f t="shared" ref="O31:R36" si="6">B21-I21</f>
        <v>0</v>
      </c>
      <c r="P31" s="10">
        <f t="shared" si="6"/>
        <v>0</v>
      </c>
      <c r="Q31" s="10">
        <f t="shared" si="6"/>
        <v>0</v>
      </c>
      <c r="R31" s="10">
        <f t="shared" si="6"/>
        <v>0</v>
      </c>
    </row>
    <row r="32" spans="1:19" x14ac:dyDescent="0.25">
      <c r="A32" t="s">
        <v>18</v>
      </c>
      <c r="B32" s="10">
        <f t="shared" si="4"/>
        <v>0.23115942028985514</v>
      </c>
      <c r="C32" s="10">
        <f t="shared" si="4"/>
        <v>5.6521739130434775E-2</v>
      </c>
      <c r="D32" s="10">
        <f t="shared" si="4"/>
        <v>-0.18478260869565222</v>
      </c>
      <c r="E32" s="10">
        <f t="shared" si="4"/>
        <v>-0.10289855072463766</v>
      </c>
      <c r="H32" t="s">
        <v>18</v>
      </c>
      <c r="I32" s="10">
        <f t="shared" si="5"/>
        <v>-0.12175572519083966</v>
      </c>
      <c r="J32" s="10">
        <f t="shared" si="5"/>
        <v>-2.9770992366412202E-2</v>
      </c>
      <c r="K32" s="10">
        <f t="shared" si="5"/>
        <v>9.7328244274809156E-2</v>
      </c>
      <c r="L32" s="10">
        <f t="shared" si="5"/>
        <v>5.4198473282442761E-2</v>
      </c>
      <c r="O32" s="10">
        <f t="shared" si="6"/>
        <v>-0.3529151454806948</v>
      </c>
      <c r="P32" s="10">
        <f t="shared" si="6"/>
        <v>-8.6292731496846978E-2</v>
      </c>
      <c r="Q32" s="10">
        <f t="shared" si="6"/>
        <v>0.28211085297046135</v>
      </c>
      <c r="R32" s="10">
        <f t="shared" si="6"/>
        <v>0.15709702400708042</v>
      </c>
    </row>
    <row r="33" spans="1:18" x14ac:dyDescent="0.25">
      <c r="A33" t="s">
        <v>19</v>
      </c>
      <c r="B33" s="10">
        <f t="shared" si="4"/>
        <v>-5.4906937394247013E-2</v>
      </c>
      <c r="C33" s="10">
        <f t="shared" si="4"/>
        <v>1.3705583756345188E-2</v>
      </c>
      <c r="D33" s="10">
        <f t="shared" si="4"/>
        <v>1.7343485617597298E-2</v>
      </c>
      <c r="E33" s="10">
        <f t="shared" si="4"/>
        <v>2.3857868020304582E-2</v>
      </c>
      <c r="H33" t="s">
        <v>19</v>
      </c>
      <c r="I33" s="10">
        <f t="shared" si="5"/>
        <v>0</v>
      </c>
      <c r="J33" s="10">
        <f t="shared" si="5"/>
        <v>0</v>
      </c>
      <c r="K33" s="10">
        <f t="shared" si="5"/>
        <v>0</v>
      </c>
      <c r="L33" s="10">
        <f t="shared" si="5"/>
        <v>0</v>
      </c>
      <c r="O33" s="10">
        <f t="shared" si="6"/>
        <v>5.4906937394247013E-2</v>
      </c>
      <c r="P33" s="10">
        <f t="shared" si="6"/>
        <v>-1.3705583756345188E-2</v>
      </c>
      <c r="Q33" s="10">
        <f t="shared" si="6"/>
        <v>-1.7343485617597298E-2</v>
      </c>
      <c r="R33" s="10">
        <f t="shared" si="6"/>
        <v>-2.3857868020304582E-2</v>
      </c>
    </row>
    <row r="34" spans="1:18" x14ac:dyDescent="0.25">
      <c r="A34" t="s">
        <v>20</v>
      </c>
      <c r="B34" s="10">
        <f t="shared" si="4"/>
        <v>7.9339853300733509E-2</v>
      </c>
      <c r="C34" s="10">
        <f t="shared" si="4"/>
        <v>-1.9804400977995115E-2</v>
      </c>
      <c r="D34" s="10">
        <f t="shared" si="4"/>
        <v>-2.5061124694376491E-2</v>
      </c>
      <c r="E34" s="10">
        <f t="shared" si="4"/>
        <v>-3.4474327628361889E-2</v>
      </c>
      <c r="H34" t="s">
        <v>20</v>
      </c>
      <c r="I34" s="10">
        <f t="shared" si="5"/>
        <v>0</v>
      </c>
      <c r="J34" s="10">
        <f t="shared" si="5"/>
        <v>0</v>
      </c>
      <c r="K34" s="10">
        <f t="shared" si="5"/>
        <v>0</v>
      </c>
      <c r="L34" s="10">
        <f t="shared" si="5"/>
        <v>0</v>
      </c>
      <c r="O34" s="10">
        <f t="shared" si="6"/>
        <v>-7.9339853300733509E-2</v>
      </c>
      <c r="P34" s="10">
        <f t="shared" si="6"/>
        <v>1.9804400977995115E-2</v>
      </c>
      <c r="Q34" s="10">
        <f t="shared" si="6"/>
        <v>2.5061124694376491E-2</v>
      </c>
      <c r="R34" s="10">
        <f t="shared" si="6"/>
        <v>3.4474327628361889E-2</v>
      </c>
    </row>
    <row r="35" spans="1:18" x14ac:dyDescent="0.25">
      <c r="A35" t="s">
        <v>16</v>
      </c>
      <c r="B35" s="10">
        <f t="shared" si="4"/>
        <v>-0.22208918249380671</v>
      </c>
      <c r="C35" s="10">
        <f t="shared" si="4"/>
        <v>-5.3592072667217189E-2</v>
      </c>
      <c r="D35" s="10">
        <f t="shared" si="4"/>
        <v>0.20871180842279108</v>
      </c>
      <c r="E35" s="10">
        <f t="shared" si="4"/>
        <v>6.6969446738232866E-2</v>
      </c>
      <c r="H35" t="s">
        <v>16</v>
      </c>
      <c r="I35" s="12">
        <f t="shared" si="5"/>
        <v>-3.1477002301720458E-2</v>
      </c>
      <c r="J35" s="12">
        <f t="shared" si="5"/>
        <v>-7.5956774470409133E-3</v>
      </c>
      <c r="K35" s="12">
        <f t="shared" si="5"/>
        <v>2.9581008855771862E-2</v>
      </c>
      <c r="L35" s="12">
        <f t="shared" si="5"/>
        <v>9.4916708929894955E-3</v>
      </c>
      <c r="O35" s="10">
        <f t="shared" si="6"/>
        <v>0.19061218019208626</v>
      </c>
      <c r="P35" s="10">
        <f t="shared" si="6"/>
        <v>4.5996395220176275E-2</v>
      </c>
      <c r="Q35" s="10">
        <f t="shared" si="6"/>
        <v>-0.17913079956701922</v>
      </c>
      <c r="R35" s="10">
        <f t="shared" si="6"/>
        <v>-5.747777584524337E-2</v>
      </c>
    </row>
    <row r="36" spans="1:18" x14ac:dyDescent="0.25">
      <c r="A36" t="s">
        <v>21</v>
      </c>
      <c r="B36" s="10">
        <f t="shared" si="4"/>
        <v>0.34087452471482893</v>
      </c>
      <c r="C36" s="10">
        <f t="shared" si="4"/>
        <v>8.2256020278833983E-2</v>
      </c>
      <c r="D36" s="10">
        <f t="shared" si="4"/>
        <v>-0.32034220532319391</v>
      </c>
      <c r="E36" s="10">
        <f t="shared" si="4"/>
        <v>-0.10278833967046896</v>
      </c>
      <c r="H36" t="s">
        <v>21</v>
      </c>
      <c r="I36" s="12">
        <f t="shared" si="5"/>
        <v>-3.1477002301720458E-2</v>
      </c>
      <c r="J36" s="12">
        <f t="shared" si="5"/>
        <v>-7.5956774470409133E-3</v>
      </c>
      <c r="K36" s="12">
        <f t="shared" si="5"/>
        <v>2.9581008855771862E-2</v>
      </c>
      <c r="L36" s="12">
        <f t="shared" si="5"/>
        <v>9.4916708929894955E-3</v>
      </c>
      <c r="O36" s="10">
        <f t="shared" si="6"/>
        <v>-0.37235152701654939</v>
      </c>
      <c r="P36" s="10">
        <f t="shared" si="6"/>
        <v>-8.9851697725874896E-2</v>
      </c>
      <c r="Q36" s="10">
        <f t="shared" si="6"/>
        <v>0.34992321417896577</v>
      </c>
      <c r="R36" s="10">
        <f t="shared" si="6"/>
        <v>0.11228001056345846</v>
      </c>
    </row>
    <row r="38" spans="1:18" x14ac:dyDescent="0.25">
      <c r="H38" t="s">
        <v>29</v>
      </c>
      <c r="M38" t="s">
        <v>7</v>
      </c>
      <c r="N38">
        <f t="shared" ref="N38:N43" si="7">I3</f>
        <v>1</v>
      </c>
    </row>
    <row r="39" spans="1:18" x14ac:dyDescent="0.25">
      <c r="M39" t="s">
        <v>8</v>
      </c>
      <c r="N39">
        <f t="shared" si="7"/>
        <v>0</v>
      </c>
    </row>
    <row r="40" spans="1:18" x14ac:dyDescent="0.25">
      <c r="M40" t="s">
        <v>9</v>
      </c>
      <c r="N40">
        <f t="shared" si="7"/>
        <v>0.5</v>
      </c>
    </row>
    <row r="41" spans="1:18" x14ac:dyDescent="0.25">
      <c r="M41" t="s">
        <v>10</v>
      </c>
      <c r="N41">
        <f t="shared" si="7"/>
        <v>0.5</v>
      </c>
    </row>
    <row r="42" spans="1:18" x14ac:dyDescent="0.25">
      <c r="H42" t="s">
        <v>30</v>
      </c>
      <c r="M42" t="s">
        <v>11</v>
      </c>
      <c r="N42">
        <f t="shared" si="7"/>
        <v>0.56000000000000005</v>
      </c>
    </row>
    <row r="43" spans="1:18" x14ac:dyDescent="0.25">
      <c r="M43" t="s">
        <v>12</v>
      </c>
      <c r="N43">
        <f t="shared" si="7"/>
        <v>0.44</v>
      </c>
    </row>
  </sheetData>
  <mergeCells count="10">
    <mergeCell ref="A28:R28"/>
    <mergeCell ref="B29:F29"/>
    <mergeCell ref="I29:M29"/>
    <mergeCell ref="O29:S29"/>
    <mergeCell ref="K3:O3"/>
    <mergeCell ref="K5:O5"/>
    <mergeCell ref="A10:E10"/>
    <mergeCell ref="H10:L10"/>
    <mergeCell ref="A19:E19"/>
    <mergeCell ref="H19:L19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3"/>
  <sheetViews>
    <sheetView tabSelected="1" zoomScale="90" zoomScaleNormal="90" workbookViewId="0">
      <selection activeCell="W22" sqref="W22"/>
    </sheetView>
  </sheetViews>
  <sheetFormatPr defaultRowHeight="15" x14ac:dyDescent="0.25"/>
  <cols>
    <col min="1" max="1" width="5.42578125"/>
    <col min="2" max="2" width="7.28515625" customWidth="1"/>
    <col min="3" max="3" width="6.85546875" customWidth="1"/>
    <col min="4" max="4" width="6.7109375" customWidth="1"/>
    <col min="5" max="5" width="7.140625" customWidth="1"/>
    <col min="6" max="6" width="5.28515625" customWidth="1"/>
    <col min="7" max="7" width="7.28515625" customWidth="1"/>
    <col min="8" max="8" width="6.140625" customWidth="1"/>
    <col min="9" max="9" width="7.7109375" customWidth="1"/>
    <col min="11" max="11" width="7.42578125" customWidth="1"/>
    <col min="12" max="12" width="7.28515625" customWidth="1"/>
    <col min="14" max="14" width="10"/>
    <col min="17" max="17" width="7.42578125" customWidth="1"/>
    <col min="18" max="18" width="10.42578125" customWidth="1"/>
    <col min="19" max="19" width="3.140625" customWidth="1"/>
    <col min="21" max="21" width="9" customWidth="1"/>
  </cols>
  <sheetData>
    <row r="1" spans="1:25" x14ac:dyDescent="0.25">
      <c r="A1" s="21" t="s">
        <v>0</v>
      </c>
      <c r="B1" s="22" t="s">
        <v>1</v>
      </c>
      <c r="C1" s="22"/>
      <c r="D1" s="22"/>
      <c r="E1" s="22"/>
      <c r="G1" s="22" t="s">
        <v>14</v>
      </c>
      <c r="H1" s="22"/>
      <c r="I1" s="22"/>
      <c r="J1" s="22"/>
      <c r="K1" s="22"/>
      <c r="L1" s="23" t="s">
        <v>47</v>
      </c>
      <c r="M1" s="23"/>
      <c r="N1" s="23"/>
      <c r="O1" s="23"/>
      <c r="Q1" s="28" t="s">
        <v>2</v>
      </c>
      <c r="R1" s="28"/>
      <c r="U1" s="21" t="s">
        <v>33</v>
      </c>
    </row>
    <row r="2" spans="1:25" x14ac:dyDescent="0.25">
      <c r="A2" s="21"/>
      <c r="B2" s="2" t="s">
        <v>3</v>
      </c>
      <c r="C2" s="2" t="s">
        <v>4</v>
      </c>
      <c r="D2" s="2" t="s">
        <v>5</v>
      </c>
      <c r="E2" s="2" t="s">
        <v>6</v>
      </c>
      <c r="G2" s="17" t="s">
        <v>16</v>
      </c>
      <c r="H2" s="17" t="s">
        <v>3</v>
      </c>
      <c r="I2" s="17" t="s">
        <v>4</v>
      </c>
      <c r="J2" s="17" t="s">
        <v>5</v>
      </c>
      <c r="K2" s="17" t="s">
        <v>6</v>
      </c>
      <c r="L2" s="17" t="s">
        <v>3</v>
      </c>
      <c r="M2" s="17" t="s">
        <v>4</v>
      </c>
      <c r="N2" s="17" t="s">
        <v>5</v>
      </c>
      <c r="O2" s="17" t="s">
        <v>6</v>
      </c>
      <c r="Q2" s="28"/>
      <c r="R2" s="28"/>
      <c r="U2" s="21"/>
    </row>
    <row r="3" spans="1:25" x14ac:dyDescent="0.25">
      <c r="A3" s="2" t="s">
        <v>3</v>
      </c>
      <c r="B3" s="2">
        <v>0.55000000000000004</v>
      </c>
      <c r="C3" s="3">
        <v>0.1</v>
      </c>
      <c r="D3" s="3">
        <v>0.25</v>
      </c>
      <c r="E3" s="3">
        <v>0.1</v>
      </c>
      <c r="G3" s="17" t="s">
        <v>17</v>
      </c>
      <c r="H3" s="17">
        <f t="shared" ref="H3:K8" si="0">B12*$R3</f>
        <v>0.55999999999999994</v>
      </c>
      <c r="I3" s="17">
        <f t="shared" si="0"/>
        <v>0.59499999999999997</v>
      </c>
      <c r="J3" s="17">
        <f t="shared" si="0"/>
        <v>0.27999999999999997</v>
      </c>
      <c r="K3" s="17">
        <f t="shared" si="0"/>
        <v>0.21</v>
      </c>
      <c r="L3" s="17">
        <f>H3+H4</f>
        <v>0.61999999999999988</v>
      </c>
      <c r="M3" s="17">
        <f>I3+I4</f>
        <v>0.64</v>
      </c>
      <c r="N3" s="17">
        <f>J3+J4</f>
        <v>0.45999999999999996</v>
      </c>
      <c r="O3" s="17">
        <f>K3+K4</f>
        <v>0.42</v>
      </c>
      <c r="Q3" s="4" t="s">
        <v>7</v>
      </c>
      <c r="R3" s="4">
        <v>0.7</v>
      </c>
      <c r="T3" s="2" t="s">
        <v>17</v>
      </c>
      <c r="U3" s="17">
        <f t="shared" ref="U3:U8" si="1">$B$3*$B12 + $B$4*$C12+$B$5*$D12+$B$6*$E12</f>
        <v>0.65500000000000003</v>
      </c>
    </row>
    <row r="4" spans="1:25" x14ac:dyDescent="0.25">
      <c r="A4" s="5" t="s">
        <v>4</v>
      </c>
      <c r="B4" s="6">
        <v>0.1</v>
      </c>
      <c r="C4" s="23"/>
      <c r="D4" s="23"/>
      <c r="E4" s="23"/>
      <c r="G4" s="17" t="s">
        <v>18</v>
      </c>
      <c r="H4" s="17">
        <f t="shared" si="0"/>
        <v>5.9999999999999984E-2</v>
      </c>
      <c r="I4" s="17">
        <f t="shared" si="0"/>
        <v>4.5000000000000005E-2</v>
      </c>
      <c r="J4" s="17">
        <f t="shared" si="0"/>
        <v>0.18</v>
      </c>
      <c r="K4" s="17">
        <f t="shared" si="0"/>
        <v>0.21</v>
      </c>
      <c r="L4" s="17">
        <f>H3+H4</f>
        <v>0.61999999999999988</v>
      </c>
      <c r="M4" s="17">
        <f>I3+I4</f>
        <v>0.64</v>
      </c>
      <c r="N4" s="17">
        <f>J3+J4</f>
        <v>0.45999999999999996</v>
      </c>
      <c r="O4" s="17">
        <f>K3+K4</f>
        <v>0.42</v>
      </c>
      <c r="Q4" s="4" t="s">
        <v>8</v>
      </c>
      <c r="R4" s="4">
        <v>0.3</v>
      </c>
      <c r="T4" s="2" t="s">
        <v>18</v>
      </c>
      <c r="U4" s="17">
        <f t="shared" si="1"/>
        <v>0.34499999999999997</v>
      </c>
    </row>
    <row r="5" spans="1:25" x14ac:dyDescent="0.25">
      <c r="A5" s="2" t="s">
        <v>5</v>
      </c>
      <c r="B5" s="6">
        <v>0.25</v>
      </c>
      <c r="C5" s="23"/>
      <c r="D5" s="23"/>
      <c r="E5" s="23"/>
      <c r="G5" s="17" t="s">
        <v>19</v>
      </c>
      <c r="H5" s="17">
        <f t="shared" si="0"/>
        <v>0.22749999999999998</v>
      </c>
      <c r="I5" s="17">
        <f t="shared" si="0"/>
        <v>0.17849999999999999</v>
      </c>
      <c r="J5" s="17">
        <f t="shared" si="0"/>
        <v>0.1925</v>
      </c>
      <c r="K5" s="17">
        <f t="shared" si="0"/>
        <v>0.1575</v>
      </c>
      <c r="L5" s="17">
        <f>H5+H6</f>
        <v>0.45499999999999996</v>
      </c>
      <c r="M5" s="17">
        <f>I5+I6</f>
        <v>0.497</v>
      </c>
      <c r="N5" s="17">
        <f>J5+J6</f>
        <v>0.48499999999999999</v>
      </c>
      <c r="O5" s="17">
        <f>K5+K6</f>
        <v>0.51500000000000001</v>
      </c>
      <c r="Q5" s="7" t="s">
        <v>9</v>
      </c>
      <c r="R5" s="7">
        <v>0.35</v>
      </c>
      <c r="T5" s="2" t="s">
        <v>19</v>
      </c>
      <c r="U5" s="17">
        <f t="shared" si="1"/>
        <v>0.59100000000000008</v>
      </c>
    </row>
    <row r="6" spans="1:25" x14ac:dyDescent="0.25">
      <c r="A6" s="2" t="s">
        <v>6</v>
      </c>
      <c r="B6" s="6">
        <v>0.1</v>
      </c>
      <c r="C6" s="23"/>
      <c r="D6" s="23"/>
      <c r="E6" s="23"/>
      <c r="G6" s="17" t="s">
        <v>20</v>
      </c>
      <c r="H6" s="17">
        <f t="shared" si="0"/>
        <v>0.22749999999999998</v>
      </c>
      <c r="I6" s="17">
        <f t="shared" si="0"/>
        <v>0.31850000000000001</v>
      </c>
      <c r="J6" s="17">
        <f t="shared" si="0"/>
        <v>0.29249999999999998</v>
      </c>
      <c r="K6" s="17">
        <f t="shared" si="0"/>
        <v>0.35750000000000004</v>
      </c>
      <c r="L6" s="17">
        <f>H5+H6</f>
        <v>0.45499999999999996</v>
      </c>
      <c r="M6" s="17">
        <f>I5+I6</f>
        <v>0.497</v>
      </c>
      <c r="N6" s="17">
        <f>J5+J6</f>
        <v>0.48499999999999999</v>
      </c>
      <c r="O6" s="17">
        <f>K5+K6</f>
        <v>0.51500000000000001</v>
      </c>
      <c r="Q6" s="7" t="s">
        <v>10</v>
      </c>
      <c r="R6" s="7">
        <v>0.65</v>
      </c>
      <c r="T6" s="2" t="s">
        <v>20</v>
      </c>
      <c r="U6" s="17">
        <f t="shared" si="1"/>
        <v>0.40899999999999997</v>
      </c>
    </row>
    <row r="7" spans="1:25" x14ac:dyDescent="0.25">
      <c r="G7" s="17" t="s">
        <v>16</v>
      </c>
      <c r="H7" s="17">
        <f t="shared" si="0"/>
        <v>0.47600000000000003</v>
      </c>
      <c r="I7" s="17">
        <f t="shared" si="0"/>
        <v>0.52080000000000004</v>
      </c>
      <c r="J7" s="17">
        <f t="shared" si="0"/>
        <v>5.6000000000000008E-2</v>
      </c>
      <c r="K7" s="17">
        <f t="shared" si="0"/>
        <v>0.11200000000000002</v>
      </c>
      <c r="L7" s="17">
        <f>H7+H8</f>
        <v>0.54200000000000004</v>
      </c>
      <c r="M7" s="17">
        <f>I7+I8</f>
        <v>0.55159999999999998</v>
      </c>
      <c r="N7" s="17">
        <f>J7+J8</f>
        <v>0.45200000000000001</v>
      </c>
      <c r="O7" s="17">
        <f>K7+K8</f>
        <v>0.46400000000000008</v>
      </c>
      <c r="Q7" s="8" t="s">
        <v>11</v>
      </c>
      <c r="R7" s="8">
        <v>0.56000000000000005</v>
      </c>
      <c r="T7" s="2" t="s">
        <v>16</v>
      </c>
      <c r="U7" s="17">
        <f t="shared" si="1"/>
        <v>0.60550000000000004</v>
      </c>
    </row>
    <row r="8" spans="1:25" x14ac:dyDescent="0.25">
      <c r="G8" s="17" t="s">
        <v>21</v>
      </c>
      <c r="H8" s="17">
        <f t="shared" si="0"/>
        <v>6.6000000000000017E-2</v>
      </c>
      <c r="I8" s="17">
        <f t="shared" si="0"/>
        <v>3.079999999999998E-2</v>
      </c>
      <c r="J8" s="17">
        <f t="shared" si="0"/>
        <v>0.39600000000000002</v>
      </c>
      <c r="K8" s="17">
        <f t="shared" si="0"/>
        <v>0.35200000000000004</v>
      </c>
      <c r="L8" s="17">
        <f>H7+H8</f>
        <v>0.54200000000000004</v>
      </c>
      <c r="M8" s="17">
        <f>I7+I8</f>
        <v>0.55159999999999998</v>
      </c>
      <c r="N8" s="17">
        <f>J7+J8</f>
        <v>0.45200000000000001</v>
      </c>
      <c r="O8" s="17">
        <f>K7+K8</f>
        <v>0.46400000000000008</v>
      </c>
      <c r="Q8" s="8" t="s">
        <v>12</v>
      </c>
      <c r="R8" s="8">
        <v>0.44</v>
      </c>
      <c r="T8" s="2" t="s">
        <v>21</v>
      </c>
      <c r="U8" s="17">
        <f t="shared" si="1"/>
        <v>0.39450000000000002</v>
      </c>
    </row>
    <row r="10" spans="1:25" x14ac:dyDescent="0.25">
      <c r="A10" s="22" t="s">
        <v>13</v>
      </c>
      <c r="B10" s="22"/>
      <c r="C10" s="22"/>
      <c r="D10" s="22"/>
      <c r="E10" s="22"/>
      <c r="G10" s="22" t="s">
        <v>22</v>
      </c>
      <c r="H10" s="22"/>
      <c r="I10" s="22"/>
      <c r="J10" s="22"/>
      <c r="K10" s="22"/>
      <c r="M10" s="33" t="s">
        <v>55</v>
      </c>
      <c r="N10" s="34"/>
      <c r="O10" s="34"/>
      <c r="P10" s="34"/>
      <c r="Q10" s="34"/>
      <c r="R10" s="34"/>
      <c r="T10" s="20"/>
      <c r="U10" s="20"/>
      <c r="V10" s="20"/>
      <c r="W10" s="20"/>
      <c r="X10" s="20"/>
      <c r="Y10" s="20"/>
    </row>
    <row r="11" spans="1:25" x14ac:dyDescent="0.25">
      <c r="A11" s="2" t="s">
        <v>16</v>
      </c>
      <c r="B11" s="2" t="s">
        <v>3</v>
      </c>
      <c r="C11" s="2" t="s">
        <v>4</v>
      </c>
      <c r="D11" s="2" t="s">
        <v>5</v>
      </c>
      <c r="E11" s="2" t="s">
        <v>6</v>
      </c>
      <c r="G11" s="2" t="s">
        <v>16</v>
      </c>
      <c r="H11" s="2" t="s">
        <v>3</v>
      </c>
      <c r="I11" s="2" t="s">
        <v>4</v>
      </c>
      <c r="J11" s="2" t="s">
        <v>5</v>
      </c>
      <c r="K11" s="2" t="s">
        <v>6</v>
      </c>
      <c r="L11" t="s">
        <v>24</v>
      </c>
      <c r="M11" s="18" t="str">
        <f>'Teste_2e3-evidencias'!$A$20</f>
        <v>E</v>
      </c>
      <c r="N11" s="18" t="str">
        <f>'Teste_2e3-evidencias'!$B$20</f>
        <v>Q1</v>
      </c>
      <c r="O11" s="18" t="str">
        <f>'Teste_2e3-evidencias'!$C$20</f>
        <v>Q2</v>
      </c>
      <c r="P11" s="18" t="str">
        <f>'Teste_2e3-evidencias'!$D$20</f>
        <v>C1</v>
      </c>
      <c r="Q11" s="18" t="str">
        <f>'Teste_2e3-evidencias'!$E$20</f>
        <v>C2</v>
      </c>
      <c r="R11" s="19" t="str">
        <f>'Teste_2e3-evidencias'!$F$20</f>
        <v>soma</v>
      </c>
      <c r="T11" s="35" t="s">
        <v>54</v>
      </c>
      <c r="U11" s="35"/>
      <c r="V11" s="35"/>
      <c r="W11" s="35"/>
      <c r="X11" s="35"/>
      <c r="Y11" s="19"/>
    </row>
    <row r="12" spans="1:25" x14ac:dyDescent="0.25">
      <c r="A12" s="2" t="s">
        <v>17</v>
      </c>
      <c r="B12" s="2">
        <v>0.8</v>
      </c>
      <c r="C12" s="2">
        <v>0.85</v>
      </c>
      <c r="D12" s="2">
        <v>0.4</v>
      </c>
      <c r="E12" s="2">
        <v>0.3</v>
      </c>
      <c r="G12" s="2" t="s">
        <v>17</v>
      </c>
      <c r="H12" s="2">
        <f t="shared" ref="H12:K17" si="2">B$3*B12/$U3</f>
        <v>0.6717557251908397</v>
      </c>
      <c r="I12" s="2">
        <f t="shared" si="2"/>
        <v>0.12977099236641221</v>
      </c>
      <c r="J12" s="2">
        <f t="shared" si="2"/>
        <v>0.15267175572519084</v>
      </c>
      <c r="K12" s="2">
        <f t="shared" si="2"/>
        <v>4.5801526717557245E-2</v>
      </c>
      <c r="L12">
        <f t="shared" ref="L12:L17" si="3">SUM(H12:K12)</f>
        <v>1</v>
      </c>
      <c r="M12" s="18" t="s">
        <v>50</v>
      </c>
      <c r="N12" s="18">
        <f>B$3*B$12*B14/(($B$3*$B$12*$B14)+($B$4*$C$12*$C14)+($B$5*$D$12*$D14)+($B$6*$E$12*$E14))</f>
        <v>0.71886389342717105</v>
      </c>
      <c r="O12" s="18">
        <f t="shared" ref="O12:Q12" si="4">C$3*C$12*C14/(($B$3*$B$12*$B14)+($B$4*$C$12*$C14)+($B$5*$D$12*$D14)+($B$6*$E$12*$E14))</f>
        <v>0.10896066356667086</v>
      </c>
      <c r="P12" s="18">
        <f t="shared" si="4"/>
        <v>0.13824305642830212</v>
      </c>
      <c r="Q12" s="18">
        <f t="shared" si="4"/>
        <v>3.3932386577855973E-2</v>
      </c>
      <c r="R12" s="19">
        <f t="shared" ref="R12:R23" si="5">SUM(N12:Q12)</f>
        <v>1</v>
      </c>
      <c r="T12" s="18" t="str">
        <f>'Teste_2e3-evidencias'!$A$20</f>
        <v>E</v>
      </c>
      <c r="U12" s="18" t="str">
        <f>'Teste_2e3-evidencias'!$B$20</f>
        <v>Q1</v>
      </c>
      <c r="V12" s="18" t="str">
        <f>'Teste_2e3-evidencias'!$C$20</f>
        <v>Q2</v>
      </c>
      <c r="W12" s="18" t="str">
        <f>'Teste_2e3-evidencias'!$D$20</f>
        <v>C1</v>
      </c>
      <c r="X12" s="18" t="str">
        <f>'Teste_2e3-evidencias'!$E$20</f>
        <v>C2</v>
      </c>
      <c r="Y12" s="19" t="str">
        <f>'Teste_2e3-evidencias'!$F$20</f>
        <v>soma</v>
      </c>
    </row>
    <row r="13" spans="1:25" x14ac:dyDescent="0.25">
      <c r="A13" s="2" t="s">
        <v>18</v>
      </c>
      <c r="B13" s="2">
        <f>1-B12</f>
        <v>0.19999999999999996</v>
      </c>
      <c r="C13" s="2">
        <f>1-C12</f>
        <v>0.15000000000000002</v>
      </c>
      <c r="D13" s="2">
        <f>1-D12</f>
        <v>0.6</v>
      </c>
      <c r="E13" s="2">
        <f>1-E12</f>
        <v>0.7</v>
      </c>
      <c r="G13" s="2" t="s">
        <v>18</v>
      </c>
      <c r="H13" s="2">
        <f t="shared" si="2"/>
        <v>0.3188405797101449</v>
      </c>
      <c r="I13" s="2">
        <f t="shared" si="2"/>
        <v>4.347826086956523E-2</v>
      </c>
      <c r="J13" s="2">
        <f t="shared" si="2"/>
        <v>0.43478260869565222</v>
      </c>
      <c r="K13" s="2">
        <f t="shared" si="2"/>
        <v>0.20289855072463767</v>
      </c>
      <c r="L13">
        <f t="shared" si="3"/>
        <v>1</v>
      </c>
      <c r="M13" s="18" t="s">
        <v>60</v>
      </c>
      <c r="N13" s="18">
        <f>B$3*B$12*B15/(($B$3*$B$12*$B15)+($B$4*$C$12*$C15)+($B$5*$D$12*$D15)+($B$6*$E$12*$E15))</f>
        <v>0.59887225354851259</v>
      </c>
      <c r="O13" s="18">
        <f>C$3*C$12*C15/(($B$3*$B$12*$B15)+($B$4*$C$12*$C15)+($B$5*$D$12*$D15)+($B$6*$E$12*$E15))</f>
        <v>0.16196772311880225</v>
      </c>
      <c r="P13" s="18">
        <f t="shared" ref="P13:Q13" si="6">D$3*D$12*D15/(($B$3*$B$12*$B15)+($B$4*$C$12*$C15)+($B$5*$D$12*$D15)+($B$6*$E$12*$E15))</f>
        <v>0.174995139023916</v>
      </c>
      <c r="Q13" s="18">
        <f t="shared" si="6"/>
        <v>6.416488430876921E-2</v>
      </c>
      <c r="R13" s="19">
        <f t="shared" si="5"/>
        <v>1</v>
      </c>
      <c r="T13" s="18" t="s">
        <v>53</v>
      </c>
      <c r="U13" s="18">
        <f>B$3*B12*B14*B16/(($B$3*$B$12*$B$14*$B$16)+($B$4*$C$12*$C$14*$C$16)+($B$5*$D$12*$D$14*$D$16)+($B$6*$E$12*$E$14*$E$16))</f>
        <v>0.83363195714905414</v>
      </c>
      <c r="V13" s="18">
        <f>C$3*C12*C14*C16/(($B$3*$B$12*$B$14*$B$16)+($B$4*$C$12*$C$14*$C$16)+($B$5*$D$12*$D$14*$D$16)+($B$6*$E$12*$E$14*$E$16))</f>
        <v>0.13824882422230644</v>
      </c>
      <c r="W13" s="18">
        <f>D$3*D12*D14*D16/(($B$3*$B$12*$B$14*$B$16)+($B$4*$C$12*$C$14*$C$16)+($B$5*$D$12*$D$14*$D$16)+($B$6*$E$12*$E$14*$E$16))</f>
        <v>1.8860451519209374E-2</v>
      </c>
      <c r="X13" s="18">
        <f>E$3*E12*E14*E16/(($B$3*$B$12*$B$14*$B$16)+($B$4*$C$12*$C$14*$C$16)+($B$5*$D$12*$D$14*$D$16)+($B$6*$E$12*$E$14*$E$16))</f>
        <v>9.2587671094300546E-3</v>
      </c>
      <c r="Y13" s="19">
        <f>SUM(U13:X13)</f>
        <v>1</v>
      </c>
    </row>
    <row r="14" spans="1:25" x14ac:dyDescent="0.25">
      <c r="A14" s="2" t="s">
        <v>19</v>
      </c>
      <c r="B14" s="2">
        <v>0.65</v>
      </c>
      <c r="C14" s="2">
        <v>0.51</v>
      </c>
      <c r="D14" s="2">
        <v>0.55000000000000004</v>
      </c>
      <c r="E14" s="2">
        <v>0.45</v>
      </c>
      <c r="G14" s="2" t="s">
        <v>19</v>
      </c>
      <c r="H14" s="2">
        <f t="shared" si="2"/>
        <v>0.60490693739424706</v>
      </c>
      <c r="I14" s="2">
        <f t="shared" si="2"/>
        <v>8.6294416243654817E-2</v>
      </c>
      <c r="J14" s="2">
        <f t="shared" si="2"/>
        <v>0.2326565143824027</v>
      </c>
      <c r="K14" s="2">
        <f t="shared" si="2"/>
        <v>7.6142131979695424E-2</v>
      </c>
      <c r="L14">
        <f t="shared" si="3"/>
        <v>1</v>
      </c>
      <c r="M14" s="18" t="s">
        <v>51</v>
      </c>
      <c r="N14" s="18">
        <f>B$3*B$12*B16/(($B$3*$B$12*$B16)+($B$4*$C$12*$C16)+($B$5*$D$12*$D16)+($B$6*$E$12*$E16))</f>
        <v>0.79735635859716447</v>
      </c>
      <c r="O14" s="18">
        <f>C$3*C$12*C16/(($B$3*$B$12*$B16)+($B$4*$C$12*$C16)+($B$5*$D$12*$D16)+($B$6*$E$12*$E16))</f>
        <v>0.16853213943076431</v>
      </c>
      <c r="P14" s="18">
        <f>D$3*D$12*D16/(($B$3*$B$12*$B16)+($B$4*$C$12*$C16)+($B$5*$D$12*$D16)+($B$6*$E$12*$E16))</f>
        <v>2.1319688732544504E-2</v>
      </c>
      <c r="Q14" s="18">
        <f>E$3*E$12*E16/(($B$3*$B$12*$B16)+($B$4*$C$12*$C16)+($B$5*$D$12*$D16)+($B$6*$E$12*$E16))</f>
        <v>1.2791813239526701E-2</v>
      </c>
      <c r="R14" s="19">
        <f t="shared" si="5"/>
        <v>1</v>
      </c>
      <c r="T14" s="36" t="s">
        <v>67</v>
      </c>
      <c r="U14" s="36">
        <v>0.40382361662171901</v>
      </c>
      <c r="V14" s="36">
        <v>2.8564167007892893E-2</v>
      </c>
      <c r="W14" s="36">
        <v>0.46595032687121413</v>
      </c>
      <c r="X14" s="36">
        <v>0.10166188949917399</v>
      </c>
      <c r="Y14" s="37">
        <v>1</v>
      </c>
    </row>
    <row r="15" spans="1:25" x14ac:dyDescent="0.25">
      <c r="A15" s="2" t="s">
        <v>20</v>
      </c>
      <c r="B15" s="2">
        <f>1-B14</f>
        <v>0.35</v>
      </c>
      <c r="C15" s="2">
        <f>1-C14</f>
        <v>0.49</v>
      </c>
      <c r="D15" s="2">
        <f>1-D14</f>
        <v>0.44999999999999996</v>
      </c>
      <c r="E15" s="2">
        <f>1-E14</f>
        <v>0.55000000000000004</v>
      </c>
      <c r="G15" s="2" t="s">
        <v>20</v>
      </c>
      <c r="H15" s="2">
        <f t="shared" si="2"/>
        <v>0.47066014669926654</v>
      </c>
      <c r="I15" s="2">
        <f t="shared" si="2"/>
        <v>0.11980440097799512</v>
      </c>
      <c r="J15" s="2">
        <f t="shared" si="2"/>
        <v>0.27506112469437649</v>
      </c>
      <c r="K15" s="2">
        <f t="shared" si="2"/>
        <v>0.13447432762836189</v>
      </c>
      <c r="L15">
        <f t="shared" si="3"/>
        <v>1</v>
      </c>
      <c r="M15" s="18" t="s">
        <v>61</v>
      </c>
      <c r="N15" s="18">
        <f>B$3*B$12*B17/(($B$3*$B$12*$B17)+($B$4*$C$12*$C17)+($B$5*$D$12*$D17)+($B$6*$E$12*$E17))</f>
        <v>0.35493412207582686</v>
      </c>
      <c r="O15" s="18">
        <f t="shared" ref="O15:Q15" si="7">C$3*C$12*C17/(($B$3*$B$12*$B17)+($B$4*$C$12*$C17)+($B$5*$D$12*$D17)+($B$6*$E$12*$E17))</f>
        <v>3.1997848884108608E-2</v>
      </c>
      <c r="P15" s="18">
        <f t="shared" si="7"/>
        <v>0.48400107555794564</v>
      </c>
      <c r="Q15" s="18">
        <f t="shared" si="7"/>
        <v>0.12906695348211883</v>
      </c>
      <c r="R15" s="19">
        <f t="shared" si="5"/>
        <v>0.99999999999999989</v>
      </c>
      <c r="T15" s="36" t="s">
        <v>68</v>
      </c>
      <c r="U15" s="36">
        <v>0.73773702408494402</v>
      </c>
      <c r="V15" s="36">
        <v>0.2183030921269539</v>
      </c>
      <c r="W15" s="36">
        <v>2.5361471416212741E-2</v>
      </c>
      <c r="X15" s="36">
        <v>1.8598412371889344E-2</v>
      </c>
      <c r="Y15" s="37">
        <v>0.99999999999999989</v>
      </c>
    </row>
    <row r="16" spans="1:25" x14ac:dyDescent="0.25">
      <c r="A16" s="2" t="s">
        <v>16</v>
      </c>
      <c r="B16" s="2">
        <v>0.85</v>
      </c>
      <c r="C16" s="2">
        <v>0.93</v>
      </c>
      <c r="D16" s="2">
        <v>0.1</v>
      </c>
      <c r="E16" s="2">
        <v>0.2</v>
      </c>
      <c r="G16" s="2" t="s">
        <v>16</v>
      </c>
      <c r="H16" s="2">
        <f t="shared" si="2"/>
        <v>0.77208918249380676</v>
      </c>
      <c r="I16" s="2">
        <f t="shared" si="2"/>
        <v>0.15359207266721719</v>
      </c>
      <c r="J16" s="2">
        <f t="shared" si="2"/>
        <v>4.1288191577208914E-2</v>
      </c>
      <c r="K16" s="2">
        <f t="shared" si="2"/>
        <v>3.303055326176714E-2</v>
      </c>
      <c r="L16">
        <f t="shared" si="3"/>
        <v>1</v>
      </c>
      <c r="M16" s="18" t="s">
        <v>58</v>
      </c>
      <c r="N16" s="18">
        <f>B$3*B$13*B14/(($B$3*$B$13*$B14)+($B$4*$C$13*$C14)+($B$5*$D$13*$D14)+($B$6*$E$13*$E14))</f>
        <v>0.37017861765467247</v>
      </c>
      <c r="O16" s="18">
        <f>C$3*C$13*C14/(($B$3*$B$13*$B$14)+($B$4*$C$13*$C$14)+($B$5*$D$13*$D$14)+($B$6*$E$13*$E$14))</f>
        <v>3.9606523427388046E-2</v>
      </c>
      <c r="P16" s="18">
        <f>D$3*D$13*D14/(($B$3*$B$13*$B$14)+($B$4*$C$13*$C$14)+($B$5*$D$13*$D$14)+($B$6*$E$13*$E$14))</f>
        <v>0.42712917421692981</v>
      </c>
      <c r="Q16" s="18">
        <f>E$3*E$13*E14/(($B$3*$B$13*$B$14)+($B$4*$C$13*$C$14)+($B$5*$D$13*$D$14)+($B$6*$E$13*$E$14))</f>
        <v>0.16308568470100956</v>
      </c>
      <c r="R16" s="19">
        <f t="shared" si="5"/>
        <v>1</v>
      </c>
      <c r="T16" s="36" t="s">
        <v>69</v>
      </c>
      <c r="U16" s="36">
        <v>0.28978053201698545</v>
      </c>
      <c r="V16" s="36">
        <v>3.6573815631840707E-2</v>
      </c>
      <c r="W16" s="36">
        <v>0.50805677691289641</v>
      </c>
      <c r="X16" s="36">
        <v>0.16558887543827738</v>
      </c>
      <c r="Y16" s="37">
        <v>0.99999999999999989</v>
      </c>
    </row>
    <row r="17" spans="1:27" x14ac:dyDescent="0.25">
      <c r="A17" s="2" t="s">
        <v>21</v>
      </c>
      <c r="B17" s="2">
        <f>1-B16</f>
        <v>0.15000000000000002</v>
      </c>
      <c r="C17" s="2">
        <f>1-C16</f>
        <v>6.9999999999999951E-2</v>
      </c>
      <c r="D17" s="2">
        <f>1-D16</f>
        <v>0.9</v>
      </c>
      <c r="E17" s="2">
        <f>1-E16</f>
        <v>0.8</v>
      </c>
      <c r="G17" s="2" t="s">
        <v>21</v>
      </c>
      <c r="H17" s="2">
        <f t="shared" si="2"/>
        <v>0.20912547528517114</v>
      </c>
      <c r="I17" s="2">
        <f t="shared" si="2"/>
        <v>1.7743979721166023E-2</v>
      </c>
      <c r="J17" s="2">
        <f t="shared" si="2"/>
        <v>0.57034220532319391</v>
      </c>
      <c r="K17" s="2">
        <f t="shared" si="2"/>
        <v>0.20278833967046897</v>
      </c>
      <c r="L17">
        <f t="shared" si="3"/>
        <v>1</v>
      </c>
      <c r="M17" s="18" t="s">
        <v>62</v>
      </c>
      <c r="N17" s="18">
        <f>B$3*B$13*B15/(($B$3*$B$13*$B15)+($B$4*$C$13*$C15)+($B$5*$D$13*$D15)+($B$6*$E$13*$E15))</f>
        <v>0.25353967731313792</v>
      </c>
      <c r="O17" s="18">
        <f t="shared" ref="O17:Q17" si="8">C$3*C$13*C15/(($B$3*$B$13*$B15)+($B$4*$C$13*$C15)+($B$5*$D$13*$D15)+($B$6*$E$13*$E15))</f>
        <v>4.8403029305235441E-2</v>
      </c>
      <c r="P17" s="18">
        <f t="shared" si="8"/>
        <v>0.44451761606848861</v>
      </c>
      <c r="Q17" s="18">
        <f t="shared" si="8"/>
        <v>0.25353967731313798</v>
      </c>
      <c r="R17" s="19">
        <f t="shared" si="5"/>
        <v>1</v>
      </c>
      <c r="T17" s="36" t="s">
        <v>70</v>
      </c>
      <c r="U17" s="36">
        <v>0.73720728534258451</v>
      </c>
      <c r="V17" s="36">
        <v>8.6299650046397683E-2</v>
      </c>
      <c r="W17" s="36">
        <v>0.10007338715057709</v>
      </c>
      <c r="X17" s="36">
        <v>7.6419677460440677E-2</v>
      </c>
      <c r="Y17" s="37">
        <v>1</v>
      </c>
    </row>
    <row r="18" spans="1:27" x14ac:dyDescent="0.25">
      <c r="M18" s="18" t="s">
        <v>59</v>
      </c>
      <c r="N18" s="18">
        <f>B$3*B$13*B16/(($B$3*$B$13*$B16)+($B$4*$C$13*$C16)+($B$5*$D$13*$D16)+($B$6*$E$13*$E16))</f>
        <v>0.68523268596555509</v>
      </c>
      <c r="O18" s="18">
        <f t="shared" ref="O18:Q18" si="9">C$3*C$13*C16/(($B$3*$B$13*$B16)+($B$4*$C$13*$C16)+($B$5*$D$13*$D16)+($B$6*$E$13*$E16))</f>
        <v>0.10223525100769516</v>
      </c>
      <c r="P18" s="18">
        <f t="shared" si="9"/>
        <v>0.10993037742762918</v>
      </c>
      <c r="Q18" s="18">
        <f t="shared" si="9"/>
        <v>0.10260168559912056</v>
      </c>
      <c r="R18" s="19">
        <f t="shared" si="5"/>
        <v>1</v>
      </c>
      <c r="T18" s="36" t="s">
        <v>71</v>
      </c>
      <c r="U18" s="36">
        <v>9.6874280217323541E-2</v>
      </c>
      <c r="V18" s="36">
        <v>4.8369395856761518E-3</v>
      </c>
      <c r="W18" s="36">
        <v>0.67066809381224002</v>
      </c>
      <c r="X18" s="36">
        <v>0.22762068638476018</v>
      </c>
      <c r="Y18" s="37">
        <v>0.99999999999999989</v>
      </c>
    </row>
    <row r="19" spans="1:27" x14ac:dyDescent="0.25">
      <c r="A19" s="22" t="s">
        <v>49</v>
      </c>
      <c r="B19" s="22"/>
      <c r="C19" s="22"/>
      <c r="D19" s="22"/>
      <c r="E19" s="22"/>
      <c r="G19" s="30" t="s">
        <v>56</v>
      </c>
      <c r="H19" s="31"/>
      <c r="I19" s="31"/>
      <c r="J19" s="31"/>
      <c r="K19" s="31"/>
      <c r="L19" s="32"/>
      <c r="M19" s="18" t="s">
        <v>63</v>
      </c>
      <c r="N19" s="18">
        <f>B$3*B$13*B17/(($B$3*$B$13*$B17)+($B$4*$C$13*$C17)+($B$5*$D$13*$D17)+($B$6*$E$13*$E17))</f>
        <v>7.9117717573723323E-2</v>
      </c>
      <c r="O19" s="18">
        <f t="shared" ref="O19:Q19" si="10">C$3*C$13*C17/(($B$3*$B$13*$B17)+($B$4*$C$13*$C17)+($B$5*$D$13*$D17)+($B$6*$E$13*$E17))</f>
        <v>5.0347638456005725E-3</v>
      </c>
      <c r="P19" s="18">
        <f t="shared" si="10"/>
        <v>0.64732678014864542</v>
      </c>
      <c r="Q19" s="18">
        <f t="shared" si="10"/>
        <v>0.26852073843203067</v>
      </c>
      <c r="R19" s="19">
        <f t="shared" si="5"/>
        <v>1</v>
      </c>
      <c r="T19" s="36" t="s">
        <v>72</v>
      </c>
      <c r="U19" s="36">
        <v>0.60590070449264488</v>
      </c>
      <c r="V19" s="36">
        <v>0.12655872469242099</v>
      </c>
      <c r="W19" s="36">
        <v>0.12497569916960592</v>
      </c>
      <c r="X19" s="36">
        <v>0.14256487164532824</v>
      </c>
      <c r="Y19" s="37">
        <v>1</v>
      </c>
    </row>
    <row r="20" spans="1:27" x14ac:dyDescent="0.25">
      <c r="A20" s="2" t="s">
        <v>16</v>
      </c>
      <c r="B20" s="2" t="s">
        <v>3</v>
      </c>
      <c r="C20" s="2" t="s">
        <v>4</v>
      </c>
      <c r="D20" s="2" t="s">
        <v>5</v>
      </c>
      <c r="E20" s="2" t="s">
        <v>6</v>
      </c>
      <c r="F20" t="s">
        <v>24</v>
      </c>
      <c r="G20" s="2" t="str">
        <f>'Teste_2e3-evidencias'!$A$20</f>
        <v>E</v>
      </c>
      <c r="H20" s="2" t="str">
        <f>'Teste_2e3-evidencias'!$B$20</f>
        <v>Q1</v>
      </c>
      <c r="I20" s="2" t="str">
        <f>'Teste_2e3-evidencias'!$C$20</f>
        <v>Q2</v>
      </c>
      <c r="J20" s="2" t="str">
        <f>'Teste_2e3-evidencias'!$D$20</f>
        <v>C1</v>
      </c>
      <c r="K20" s="2" t="str">
        <f>'Teste_2e3-evidencias'!$E$20</f>
        <v>C2</v>
      </c>
      <c r="L20" s="17" t="str">
        <f>'Teste_2e3-evidencias'!$F$20</f>
        <v>soma</v>
      </c>
      <c r="M20" s="18" t="s">
        <v>52</v>
      </c>
      <c r="N20" s="18">
        <f>B$3*B14*B$16/(($B$3*$B14*$B$16)+($B$4*$C14*$C$16)+($B$5*$D14*$D$16)+($B$6*$E14*$E$16))</f>
        <v>0.81238053227466545</v>
      </c>
      <c r="O20" s="18">
        <f t="shared" ref="O20:Q20" si="11">C$3*C14*C$16/(($B$3*$B14*$B$16)+($B$4*$C14*$C$16)+($B$5*$D14*$D$16)+($B$6*$E14*$E$16))</f>
        <v>0.12679953482776599</v>
      </c>
      <c r="P20" s="18">
        <f t="shared" si="11"/>
        <v>3.6759300102926044E-2</v>
      </c>
      <c r="Q20" s="18">
        <f t="shared" si="11"/>
        <v>2.40606327946425E-2</v>
      </c>
      <c r="R20" s="19">
        <f t="shared" si="5"/>
        <v>1</v>
      </c>
      <c r="T20" s="36" t="s">
        <v>73</v>
      </c>
      <c r="U20" s="36">
        <v>5.9025240317049865E-2</v>
      </c>
      <c r="V20" s="36">
        <v>5.258612319155349E-3</v>
      </c>
      <c r="W20" s="36">
        <v>0.62091486567286214</v>
      </c>
      <c r="X20" s="36">
        <v>0.31480128169093263</v>
      </c>
      <c r="Y20" s="37">
        <v>1</v>
      </c>
    </row>
    <row r="21" spans="1:27" x14ac:dyDescent="0.25">
      <c r="A21" s="2" t="s">
        <v>17</v>
      </c>
      <c r="B21" s="2">
        <f t="shared" ref="B21:E26" si="12">B$3*L3/($B$3*$L3+ $C$3*$M3+$D$3*$N3+$E$3*$O3)</f>
        <v>0.60676156583629881</v>
      </c>
      <c r="C21" s="2">
        <f t="shared" si="12"/>
        <v>0.11387900355871886</v>
      </c>
      <c r="D21" s="2">
        <f t="shared" si="12"/>
        <v>0.20462633451957291</v>
      </c>
      <c r="E21" s="2">
        <f t="shared" si="12"/>
        <v>7.4733096085409248E-2</v>
      </c>
      <c r="F21" s="9">
        <f>SUM(B21:E21)</f>
        <v>0.99999999999999978</v>
      </c>
      <c r="G21" s="2" t="s">
        <v>50</v>
      </c>
      <c r="H21" s="2">
        <f>(B$3*(L3*L5)) / (($B$3*($L3*$L5)) + ($B$4*($M3*$M5)) + ($B$5*($N3*$N5)) + ($B$6*($O3*$O5)))</f>
        <v>0.58689024390243905</v>
      </c>
      <c r="I21" s="2">
        <f>(C$3*(M3*M5))/(($B$3*($L3*$L5)) + ($B$4*($M3*$M5)) + ($B$5*($N3*$N5)) + ($B$6*($O3*$O5)))</f>
        <v>0.12031713369242877</v>
      </c>
      <c r="J21" s="2">
        <f>(D$3*(N3*N5))/(($B$3*($L3*$L5)) + ($B$4*($M3*$M5)) + ($B$5*($N3*$N5)) + ($B$6*($O3*$O5)))</f>
        <v>0.21097485323488471</v>
      </c>
      <c r="K21" s="2">
        <f>(E$3*(O3*O5))/(($B$3*($L3*$L5)) + ($B$4*($M3*$M5)) + ($B$5*($N3*$N5)) + ($B$6*($O3*$O5)))</f>
        <v>8.1817769170247551E-2</v>
      </c>
      <c r="L21" s="17">
        <f>SUM(H21:K21)</f>
        <v>1.0000000000000002</v>
      </c>
      <c r="M21" s="18" t="s">
        <v>64</v>
      </c>
      <c r="N21" s="18">
        <f>B$3*B15*B$16/(($B$3*$B15*$B$16)+($B$4*$C15*$C$16)+($B$5*$D15*$D$16)+($B$6*$E15*$E$16))</f>
        <v>0.70697141869558633</v>
      </c>
      <c r="O21" s="18">
        <f t="shared" ref="O21:Q21" si="13">C$3*C15*C$16/(($B$3*$B15*$B$16)+($B$4*$C15*$C$16)+($B$5*$D15*$D$16)+($B$6*$E15*$E$16))</f>
        <v>0.19689343040463178</v>
      </c>
      <c r="P21" s="18">
        <f t="shared" si="13"/>
        <v>4.8607660567305401E-2</v>
      </c>
      <c r="Q21" s="18">
        <f t="shared" si="13"/>
        <v>4.7527490332476406E-2</v>
      </c>
      <c r="R21" s="19">
        <f t="shared" si="5"/>
        <v>0.99999999999999989</v>
      </c>
    </row>
    <row r="22" spans="1:27" x14ac:dyDescent="0.25">
      <c r="A22" s="2" t="s">
        <v>18</v>
      </c>
      <c r="B22" s="2">
        <f t="shared" si="12"/>
        <v>0.60676156583629881</v>
      </c>
      <c r="C22" s="2">
        <f t="shared" si="12"/>
        <v>0.11387900355871886</v>
      </c>
      <c r="D22" s="2">
        <f t="shared" si="12"/>
        <v>0.20462633451957291</v>
      </c>
      <c r="E22" s="2">
        <f t="shared" si="12"/>
        <v>7.4733096085409248E-2</v>
      </c>
      <c r="F22" s="9"/>
      <c r="G22" s="2" t="s">
        <v>51</v>
      </c>
      <c r="H22" s="2">
        <f>(B$3*(L3*L7)) / (($B$3*($L3*$L7)) + ($B$4*($M3*$M7)) + ($B$5*($N3*$N7)) + ($B$6*($O3*$O7)))</f>
        <v>0.633836821535815</v>
      </c>
      <c r="I22" s="2">
        <f>(C$3*(M3*M7)) / (($B$3*($L3*$L7)) + ($B$4*($M3*$M7)) + ($B$5*($N3*$N7)) + ($B$6*($O3*$O7)))</f>
        <v>0.12106762727697978</v>
      </c>
      <c r="J22" s="2">
        <f>(D$3*(N3*N7)) / (($B$3*($L3*$L7)) + ($B$4*($M3*$M7)) + ($B$5*($N3*$N7)) + ($B$6*($O3*$O7)))</f>
        <v>0.17826253359141045</v>
      </c>
      <c r="K22" s="2">
        <f>(E$3*(O3*O7)) / (($B$3*($L3*$L7)) + ($B$4*($M3*$M7)) + ($B$5*($N3*$N7)) + ($B$6*($O3*$O7)))</f>
        <v>6.6833017595794686E-2</v>
      </c>
      <c r="L22" s="17">
        <f>SUM(H22:K22)</f>
        <v>0.99999999999999978</v>
      </c>
      <c r="M22" s="18" t="s">
        <v>65</v>
      </c>
      <c r="N22" s="18">
        <f>B$3*B$17*B14/(($B$3*$B$17*$B14)+($B$4*$C$17*$C14)+($B$5*$D$17*$D14)+($B$6*$E$17*$E14))</f>
        <v>0.2471824656018807</v>
      </c>
      <c r="O22" s="18">
        <f t="shared" ref="O22:Q22" si="14">C$3*C$17*C$14/(($B$3*$B$17*$B$14)+($B$4*$C$17*$C$14)+($B$5*$D$17*$D$14)+($B$6*$E$17*$E$14))</f>
        <v>1.6455783723985332E-2</v>
      </c>
      <c r="P22" s="18">
        <f t="shared" si="14"/>
        <v>0.57042107446587842</v>
      </c>
      <c r="Q22" s="18">
        <f t="shared" si="14"/>
        <v>0.16594067620825559</v>
      </c>
      <c r="R22" s="19">
        <f t="shared" si="5"/>
        <v>1</v>
      </c>
    </row>
    <row r="23" spans="1:27" x14ac:dyDescent="0.25">
      <c r="A23" s="2" t="s">
        <v>19</v>
      </c>
      <c r="B23" s="2">
        <f t="shared" si="12"/>
        <v>0.5294055426274592</v>
      </c>
      <c r="C23" s="2">
        <f t="shared" si="12"/>
        <v>0.10514068119314576</v>
      </c>
      <c r="D23" s="2">
        <f t="shared" si="12"/>
        <v>0.25650518299132641</v>
      </c>
      <c r="E23" s="2">
        <f t="shared" si="12"/>
        <v>0.10894859318806854</v>
      </c>
      <c r="F23" s="9">
        <f>SUM(B23:E23)</f>
        <v>1</v>
      </c>
      <c r="G23" s="2" t="s">
        <v>52</v>
      </c>
      <c r="H23" s="2">
        <f>(B$3*(L5*L7)) / (($B$3*($L5*$L7)) + ($B$4*($M5*$M7)) + ($B$5*($N5*$N7)) + ($B$6*($O5*$O7)))</f>
        <v>0.56105450971830451</v>
      </c>
      <c r="I23" s="2">
        <f>(C$3*(M5*M7))/(($B$3*($L5*$L7)) + ($B$4*($M5*$M7)) + ($B$5*($N5*$N7)) + ($B$6*($O5*$O7)))</f>
        <v>0.11339981109490251</v>
      </c>
      <c r="J23" s="2">
        <f>(D$3*(N5*N7))/(($B$3*($L5*$L7)) + ($B$4*($M5*$M7)) + ($B$5*($N5*$N7)) + ($B$6*($O5*$O7)))</f>
        <v>0.22670018103749881</v>
      </c>
      <c r="K23" s="2">
        <f>(E$3*(O5*O7))/(($B$3*($L5*$L7)) + ($B$4*($M5*$M7)) + ($B$5*($N5*$N7)) + ($B$6*($O5*$O7)))</f>
        <v>9.8845498149294275E-2</v>
      </c>
      <c r="L23" s="17">
        <f>SUM(H23:K23)</f>
        <v>1</v>
      </c>
      <c r="M23" s="18" t="s">
        <v>66</v>
      </c>
      <c r="N23" s="18">
        <f>B$3*B$17*B15/(($B$3*$B$17*$B15)+($B$4*$C$17*$C15)+($B$5*$D$17*$D15)+($B$6*$E$17*$E15))</f>
        <v>0.16262566528681258</v>
      </c>
      <c r="O23" s="18">
        <f t="shared" ref="O23:Q23" si="15">C$3*C$17*C15/(($B$3*$B$17*$B15)+($B$4*$C$17*$C15)+($B$5*$D$17*$D15)+($B$6*$E$17*$E15))</f>
        <v>1.9317957815888024E-2</v>
      </c>
      <c r="P23" s="18">
        <f t="shared" si="15"/>
        <v>0.57024583931739459</v>
      </c>
      <c r="Q23" s="18">
        <f t="shared" si="15"/>
        <v>0.2478105375799049</v>
      </c>
      <c r="R23" s="19">
        <f t="shared" si="5"/>
        <v>1</v>
      </c>
    </row>
    <row r="24" spans="1:27" x14ac:dyDescent="0.25">
      <c r="A24" s="2" t="s">
        <v>20</v>
      </c>
      <c r="B24" s="2">
        <f t="shared" si="12"/>
        <v>0.5294055426274592</v>
      </c>
      <c r="C24" s="2">
        <f t="shared" si="12"/>
        <v>0.10514068119314576</v>
      </c>
      <c r="D24" s="2">
        <f t="shared" si="12"/>
        <v>0.25650518299132641</v>
      </c>
      <c r="E24" s="2">
        <f t="shared" si="12"/>
        <v>0.10894859318806854</v>
      </c>
      <c r="F24" s="9"/>
    </row>
    <row r="25" spans="1:27" x14ac:dyDescent="0.25">
      <c r="A25" s="2" t="s">
        <v>16</v>
      </c>
      <c r="B25" s="2">
        <f t="shared" si="12"/>
        <v>0.5814770023017205</v>
      </c>
      <c r="C25" s="2">
        <f t="shared" si="12"/>
        <v>0.10759567744704092</v>
      </c>
      <c r="D25" s="2">
        <f t="shared" si="12"/>
        <v>0.22041899114422814</v>
      </c>
      <c r="E25" s="2">
        <f t="shared" si="12"/>
        <v>9.050832910701051E-2</v>
      </c>
      <c r="F25" s="9">
        <f>SUM(B25:E25)</f>
        <v>1</v>
      </c>
      <c r="G25" s="23" t="s">
        <v>57</v>
      </c>
      <c r="H25" s="23"/>
      <c r="I25" s="23"/>
      <c r="J25" s="23"/>
      <c r="K25" s="23"/>
      <c r="L25" s="17"/>
    </row>
    <row r="26" spans="1:27" x14ac:dyDescent="0.25">
      <c r="A26" s="2" t="s">
        <v>21</v>
      </c>
      <c r="B26" s="2">
        <f t="shared" si="12"/>
        <v>0.5814770023017205</v>
      </c>
      <c r="C26" s="2">
        <f t="shared" si="12"/>
        <v>0.10759567744704092</v>
      </c>
      <c r="D26" s="2">
        <f t="shared" si="12"/>
        <v>0.22041899114422814</v>
      </c>
      <c r="E26" s="2">
        <f t="shared" si="12"/>
        <v>9.050832910701051E-2</v>
      </c>
      <c r="G26" s="2" t="str">
        <f>'Teste_2e3-evidencias'!$A$20</f>
        <v>E</v>
      </c>
      <c r="H26" s="2" t="str">
        <f>'Teste_2e3-evidencias'!$B$20</f>
        <v>Q1</v>
      </c>
      <c r="I26" s="2" t="str">
        <f>'Teste_2e3-evidencias'!$C$20</f>
        <v>Q2</v>
      </c>
      <c r="J26" s="2" t="str">
        <f>'Teste_2e3-evidencias'!$D$20</f>
        <v>C1</v>
      </c>
      <c r="K26" s="2" t="str">
        <f>'Teste_2e3-evidencias'!$E$20</f>
        <v>C2</v>
      </c>
      <c r="L26" s="17" t="str">
        <f>'Teste_2e3-evidencias'!$F$20</f>
        <v>soma</v>
      </c>
    </row>
    <row r="27" spans="1:27" x14ac:dyDescent="0.25">
      <c r="G27" s="2" t="s">
        <v>53</v>
      </c>
      <c r="H27" s="2">
        <f>(B$3*(L3*L5*L7)) / (($B$3*($L3*$L5*$L7)) + ($B$4*($M3*$M5*$M7)) + ($B$5*($N3*$N5*$N7)) + ($B$6*($O3*$O5*$O7)))</f>
        <v>0.61433643635414048</v>
      </c>
      <c r="I27" s="2">
        <f>(C$3*(M3*M5*M7)) / (($B$3*($L3*$L5*$L7)) + ($B$4*($M3*$M5*$M7)) + ($B$5*($N3*$N5*$N7)) + ($B$6*($O3*$O5*$O7)))</f>
        <v>0.12817455908621744</v>
      </c>
      <c r="J27" s="2">
        <f>(D$3*(N3*N5*N7)) / (($B$3*($L3*$L5*$L7)) + ($B$4*($M3*$M5*$M7)) + ($B$5*($N3*$N5*$N7)) + ($B$6*($O3*$O5*$O7)))</f>
        <v>0.18417014316975475</v>
      </c>
      <c r="K27" s="2">
        <f>(E$3*(O3*O5*O7)) / (($B$3*($L3*$L5*$L7)) + ($B$4*($M3*$M5*$M7)) + ($B$5*($N3*$N5*$N7)) + ($B$6*($O3*$O5*$O7)))</f>
        <v>7.3318861389887205E-2</v>
      </c>
      <c r="L27" s="17">
        <f>SUM(H27:K27)</f>
        <v>0.99999999999999989</v>
      </c>
    </row>
    <row r="28" spans="1:27" x14ac:dyDescent="0.25">
      <c r="A28" s="24" t="s">
        <v>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27" x14ac:dyDescent="0.25">
      <c r="B29" s="24" t="s">
        <v>26</v>
      </c>
      <c r="C29" s="24"/>
      <c r="D29" s="24"/>
      <c r="E29" s="24"/>
      <c r="F29" s="24"/>
      <c r="I29" s="24" t="s">
        <v>27</v>
      </c>
      <c r="J29" s="24"/>
      <c r="K29" s="24"/>
      <c r="L29" s="24"/>
      <c r="M29" s="24"/>
      <c r="N29" s="9"/>
      <c r="O29" s="24" t="s">
        <v>28</v>
      </c>
      <c r="P29" s="24"/>
      <c r="Q29" s="24"/>
      <c r="R29" s="24"/>
      <c r="S29" s="24"/>
      <c r="T29" s="25" t="s">
        <v>34</v>
      </c>
      <c r="U29" s="25"/>
      <c r="V29" s="25"/>
      <c r="W29" s="13" t="s">
        <v>35</v>
      </c>
      <c r="X29" s="1"/>
    </row>
    <row r="30" spans="1:27" x14ac:dyDescent="0.25">
      <c r="B30" t="s">
        <v>3</v>
      </c>
      <c r="C30" t="s">
        <v>4</v>
      </c>
      <c r="D30" t="s">
        <v>5</v>
      </c>
      <c r="E30" t="s">
        <v>6</v>
      </c>
      <c r="I30" t="s">
        <v>3</v>
      </c>
      <c r="J30" t="s">
        <v>4</v>
      </c>
      <c r="K30" t="s">
        <v>5</v>
      </c>
      <c r="L30" t="s">
        <v>6</v>
      </c>
      <c r="T30" s="25" t="s">
        <v>36</v>
      </c>
      <c r="U30" s="25"/>
      <c r="V30" s="25"/>
      <c r="W30" s="25" t="s">
        <v>37</v>
      </c>
      <c r="X30" s="25"/>
    </row>
    <row r="31" spans="1:27" x14ac:dyDescent="0.25">
      <c r="A31" t="s">
        <v>17</v>
      </c>
      <c r="B31" s="10">
        <f t="shared" ref="B31:E36" si="16">B$3-H12</f>
        <v>-0.12175572519083966</v>
      </c>
      <c r="C31" s="10">
        <f t="shared" si="16"/>
        <v>-2.9770992366412202E-2</v>
      </c>
      <c r="D31" s="10">
        <f t="shared" si="16"/>
        <v>9.7328244274809156E-2</v>
      </c>
      <c r="E31" s="10">
        <f t="shared" si="16"/>
        <v>5.4198473282442761E-2</v>
      </c>
      <c r="H31" t="s">
        <v>17</v>
      </c>
      <c r="I31" s="10">
        <f t="shared" ref="I31:L36" si="17">B$3-B21</f>
        <v>-5.6761565836298766E-2</v>
      </c>
      <c r="J31" s="10">
        <f t="shared" si="17"/>
        <v>-1.387900355871885E-2</v>
      </c>
      <c r="K31" s="10">
        <f t="shared" si="17"/>
        <v>4.5373665480427094E-2</v>
      </c>
      <c r="L31" s="10">
        <f t="shared" si="17"/>
        <v>2.5266903914590758E-2</v>
      </c>
      <c r="O31" s="10">
        <f t="shared" ref="O31:R36" si="18">H12-B21</f>
        <v>6.4994159354540892E-2</v>
      </c>
      <c r="P31" s="10">
        <f t="shared" si="18"/>
        <v>1.5891988807693352E-2</v>
      </c>
      <c r="Q31" s="10">
        <f t="shared" si="18"/>
        <v>-5.1954578794382061E-2</v>
      </c>
      <c r="R31" s="10">
        <f t="shared" si="18"/>
        <v>-2.8931569367852003E-2</v>
      </c>
      <c r="T31" s="25" t="s">
        <v>38</v>
      </c>
      <c r="U31" s="25"/>
      <c r="V31" s="25"/>
      <c r="W31" s="25" t="s">
        <v>39</v>
      </c>
      <c r="X31" s="25"/>
      <c r="Y31" s="25"/>
      <c r="Z31" s="25"/>
      <c r="AA31" s="25"/>
    </row>
    <row r="32" spans="1:27" x14ac:dyDescent="0.25">
      <c r="A32" t="s">
        <v>18</v>
      </c>
      <c r="B32" s="10">
        <f t="shared" si="16"/>
        <v>0.23115942028985514</v>
      </c>
      <c r="C32" s="10">
        <f t="shared" si="16"/>
        <v>5.6521739130434775E-2</v>
      </c>
      <c r="D32" s="10">
        <f t="shared" si="16"/>
        <v>-0.18478260869565222</v>
      </c>
      <c r="E32" s="10">
        <f t="shared" si="16"/>
        <v>-0.10289855072463766</v>
      </c>
      <c r="H32" t="s">
        <v>18</v>
      </c>
      <c r="I32" s="10">
        <f t="shared" si="17"/>
        <v>-5.6761565836298766E-2</v>
      </c>
      <c r="J32" s="10">
        <f t="shared" si="17"/>
        <v>-1.387900355871885E-2</v>
      </c>
      <c r="K32" s="10">
        <f t="shared" si="17"/>
        <v>4.5373665480427094E-2</v>
      </c>
      <c r="L32" s="10">
        <f t="shared" si="17"/>
        <v>2.5266903914590758E-2</v>
      </c>
      <c r="O32" s="10">
        <f t="shared" si="18"/>
        <v>-0.28792098612615391</v>
      </c>
      <c r="P32" s="10">
        <f t="shared" si="18"/>
        <v>-7.0400742689153625E-2</v>
      </c>
      <c r="Q32" s="10">
        <f t="shared" si="18"/>
        <v>0.23015627417607931</v>
      </c>
      <c r="R32" s="10">
        <f t="shared" si="18"/>
        <v>0.1281654546392284</v>
      </c>
    </row>
    <row r="33" spans="1:27" ht="15.75" thickBot="1" x14ac:dyDescent="0.3">
      <c r="A33" t="s">
        <v>19</v>
      </c>
      <c r="B33" s="10">
        <f t="shared" si="16"/>
        <v>-5.4906937394247013E-2</v>
      </c>
      <c r="C33" s="10">
        <f t="shared" si="16"/>
        <v>1.3705583756345188E-2</v>
      </c>
      <c r="D33" s="10">
        <f t="shared" si="16"/>
        <v>1.7343485617597298E-2</v>
      </c>
      <c r="E33" s="10">
        <f t="shared" si="16"/>
        <v>2.3857868020304582E-2</v>
      </c>
      <c r="H33" t="s">
        <v>19</v>
      </c>
      <c r="I33" s="10">
        <f t="shared" si="17"/>
        <v>2.0594457372540842E-2</v>
      </c>
      <c r="J33" s="10">
        <f t="shared" si="17"/>
        <v>-5.1406811931457574E-3</v>
      </c>
      <c r="K33" s="10">
        <f t="shared" si="17"/>
        <v>-6.5051829913264081E-3</v>
      </c>
      <c r="L33" s="10">
        <f t="shared" si="17"/>
        <v>-8.9485931880685377E-3</v>
      </c>
      <c r="O33" s="10">
        <f t="shared" si="18"/>
        <v>7.5501394766787855E-2</v>
      </c>
      <c r="P33" s="10">
        <f t="shared" si="18"/>
        <v>-1.8846264949490946E-2</v>
      </c>
      <c r="Q33" s="10">
        <f t="shared" si="18"/>
        <v>-2.3848668608923707E-2</v>
      </c>
      <c r="R33" s="10">
        <f t="shared" si="18"/>
        <v>-3.2806461208373119E-2</v>
      </c>
      <c r="T33" t="s">
        <v>40</v>
      </c>
      <c r="U33" s="26" t="s">
        <v>41</v>
      </c>
      <c r="V33" s="26"/>
      <c r="W33" s="26"/>
      <c r="X33" s="26"/>
      <c r="Y33" s="26"/>
      <c r="Z33" s="14" t="s">
        <v>42</v>
      </c>
      <c r="AA33">
        <f>B3*(L3*L5)</f>
        <v>0.15515499999999996</v>
      </c>
    </row>
    <row r="34" spans="1:27" x14ac:dyDescent="0.25">
      <c r="A34" t="s">
        <v>20</v>
      </c>
      <c r="B34" s="10">
        <f t="shared" si="16"/>
        <v>7.9339853300733509E-2</v>
      </c>
      <c r="C34" s="10">
        <f t="shared" si="16"/>
        <v>-1.9804400977995115E-2</v>
      </c>
      <c r="D34" s="10">
        <f t="shared" si="16"/>
        <v>-2.5061124694376491E-2</v>
      </c>
      <c r="E34" s="10">
        <f t="shared" si="16"/>
        <v>-3.4474327628361889E-2</v>
      </c>
      <c r="H34" t="s">
        <v>20</v>
      </c>
      <c r="I34" s="10">
        <f t="shared" si="17"/>
        <v>2.0594457372540842E-2</v>
      </c>
      <c r="J34" s="10">
        <f t="shared" si="17"/>
        <v>-5.1406811931457574E-3</v>
      </c>
      <c r="K34" s="10">
        <f t="shared" si="17"/>
        <v>-6.5051829913264081E-3</v>
      </c>
      <c r="L34" s="10">
        <f t="shared" si="17"/>
        <v>-8.9485931880685377E-3</v>
      </c>
      <c r="O34" s="10">
        <f t="shared" si="18"/>
        <v>-5.8745395928192667E-2</v>
      </c>
      <c r="P34" s="10">
        <f t="shared" si="18"/>
        <v>1.4663719784849358E-2</v>
      </c>
      <c r="Q34" s="10">
        <f t="shared" si="18"/>
        <v>1.8555941703050083E-2</v>
      </c>
      <c r="R34" s="10">
        <f t="shared" si="18"/>
        <v>2.5525734440293352E-2</v>
      </c>
      <c r="T34" t="s">
        <v>43</v>
      </c>
      <c r="U34" s="27" t="s">
        <v>44</v>
      </c>
      <c r="V34" s="27"/>
      <c r="W34" s="27"/>
      <c r="X34" s="27"/>
      <c r="Y34" s="27"/>
      <c r="Z34" s="14" t="s">
        <v>42</v>
      </c>
      <c r="AA34" s="15">
        <f>(B3*(L3*L5)) + (B4*(M3*M5)) + (B5*(N3*N5)) + (B6*(O3*O5))</f>
        <v>0.26436799999999994</v>
      </c>
    </row>
    <row r="35" spans="1:27" x14ac:dyDescent="0.25">
      <c r="A35" t="s">
        <v>16</v>
      </c>
      <c r="B35" s="10">
        <f t="shared" si="16"/>
        <v>-0.22208918249380671</v>
      </c>
      <c r="C35" s="10">
        <f t="shared" si="16"/>
        <v>-5.3592072667217189E-2</v>
      </c>
      <c r="D35" s="10">
        <f t="shared" si="16"/>
        <v>0.20871180842279108</v>
      </c>
      <c r="E35" s="10">
        <f t="shared" si="16"/>
        <v>6.6969446738232866E-2</v>
      </c>
      <c r="H35" t="s">
        <v>16</v>
      </c>
      <c r="I35" s="10">
        <f t="shared" si="17"/>
        <v>-3.1477002301720458E-2</v>
      </c>
      <c r="J35" s="10">
        <f t="shared" si="17"/>
        <v>-7.5956774470409133E-3</v>
      </c>
      <c r="K35" s="10">
        <f t="shared" si="17"/>
        <v>2.9581008855771862E-2</v>
      </c>
      <c r="L35" s="10">
        <f t="shared" si="17"/>
        <v>9.4916708929894955E-3</v>
      </c>
      <c r="O35" s="10">
        <f t="shared" si="18"/>
        <v>0.19061218019208626</v>
      </c>
      <c r="P35" s="10">
        <f t="shared" si="18"/>
        <v>4.5996395220176275E-2</v>
      </c>
      <c r="Q35" s="10">
        <f t="shared" si="18"/>
        <v>-0.17913079956701922</v>
      </c>
      <c r="R35" s="10">
        <f t="shared" si="18"/>
        <v>-5.747777584524337E-2</v>
      </c>
      <c r="T35" t="s">
        <v>45</v>
      </c>
      <c r="U35" t="s">
        <v>46</v>
      </c>
      <c r="Z35" s="14" t="s">
        <v>42</v>
      </c>
      <c r="AA35" s="16">
        <f>AA33/AA34</f>
        <v>0.58689024390243905</v>
      </c>
    </row>
    <row r="36" spans="1:27" x14ac:dyDescent="0.25">
      <c r="A36" t="s">
        <v>21</v>
      </c>
      <c r="B36" s="10">
        <f t="shared" si="16"/>
        <v>0.34087452471482893</v>
      </c>
      <c r="C36" s="10">
        <f t="shared" si="16"/>
        <v>8.2256020278833983E-2</v>
      </c>
      <c r="D36" s="10">
        <f t="shared" si="16"/>
        <v>-0.32034220532319391</v>
      </c>
      <c r="E36" s="10">
        <f t="shared" si="16"/>
        <v>-0.10278833967046896</v>
      </c>
      <c r="H36" t="s">
        <v>21</v>
      </c>
      <c r="I36" s="10">
        <f t="shared" si="17"/>
        <v>-3.1477002301720458E-2</v>
      </c>
      <c r="J36" s="10">
        <f t="shared" si="17"/>
        <v>-7.5956774470409133E-3</v>
      </c>
      <c r="K36" s="10">
        <f t="shared" si="17"/>
        <v>2.9581008855771862E-2</v>
      </c>
      <c r="L36" s="10">
        <f t="shared" si="17"/>
        <v>9.4916708929894955E-3</v>
      </c>
      <c r="O36" s="10">
        <f t="shared" si="18"/>
        <v>-0.37235152701654939</v>
      </c>
      <c r="P36" s="10">
        <f t="shared" si="18"/>
        <v>-8.9851697725874896E-2</v>
      </c>
      <c r="Q36" s="10">
        <f t="shared" si="18"/>
        <v>0.34992321417896577</v>
      </c>
      <c r="R36" s="10">
        <f t="shared" si="18"/>
        <v>0.11228001056345846</v>
      </c>
      <c r="T36" s="29" t="s">
        <v>48</v>
      </c>
      <c r="U36" s="29"/>
      <c r="V36" s="29"/>
      <c r="W36" s="29"/>
      <c r="X36" s="29"/>
      <c r="Y36" s="29"/>
    </row>
    <row r="38" spans="1:27" x14ac:dyDescent="0.25">
      <c r="H38" t="s">
        <v>29</v>
      </c>
      <c r="M38" t="s">
        <v>7</v>
      </c>
      <c r="N38">
        <f t="shared" ref="N38:N43" si="19">R3</f>
        <v>0.7</v>
      </c>
    </row>
    <row r="39" spans="1:27" x14ac:dyDescent="0.25">
      <c r="M39" t="s">
        <v>8</v>
      </c>
      <c r="N39">
        <f t="shared" si="19"/>
        <v>0.3</v>
      </c>
    </row>
    <row r="40" spans="1:27" x14ac:dyDescent="0.25">
      <c r="M40" t="s">
        <v>9</v>
      </c>
      <c r="N40">
        <f t="shared" si="19"/>
        <v>0.35</v>
      </c>
    </row>
    <row r="41" spans="1:27" x14ac:dyDescent="0.25">
      <c r="M41" t="s">
        <v>10</v>
      </c>
      <c r="N41">
        <f t="shared" si="19"/>
        <v>0.65</v>
      </c>
    </row>
    <row r="42" spans="1:27" x14ac:dyDescent="0.25">
      <c r="H42" t="s">
        <v>30</v>
      </c>
      <c r="M42" t="s">
        <v>11</v>
      </c>
      <c r="N42">
        <f t="shared" si="19"/>
        <v>0.56000000000000005</v>
      </c>
    </row>
    <row r="43" spans="1:27" x14ac:dyDescent="0.25">
      <c r="M43" t="s">
        <v>12</v>
      </c>
      <c r="N43">
        <f t="shared" si="19"/>
        <v>0.44</v>
      </c>
    </row>
  </sheetData>
  <mergeCells count="26">
    <mergeCell ref="T36:Y36"/>
    <mergeCell ref="G25:K25"/>
    <mergeCell ref="G19:L19"/>
    <mergeCell ref="M10:R10"/>
    <mergeCell ref="T11:X11"/>
    <mergeCell ref="A28:R28"/>
    <mergeCell ref="B29:F29"/>
    <mergeCell ref="I29:M29"/>
    <mergeCell ref="O29:S29"/>
    <mergeCell ref="A10:E10"/>
    <mergeCell ref="G10:K10"/>
    <mergeCell ref="A19:E19"/>
    <mergeCell ref="W30:X30"/>
    <mergeCell ref="T31:V31"/>
    <mergeCell ref="W31:AA31"/>
    <mergeCell ref="C4:E6"/>
    <mergeCell ref="U33:Y33"/>
    <mergeCell ref="U34:Y34"/>
    <mergeCell ref="A1:A2"/>
    <mergeCell ref="B1:E1"/>
    <mergeCell ref="Q1:R2"/>
    <mergeCell ref="U1:U2"/>
    <mergeCell ref="T29:V29"/>
    <mergeCell ref="T30:V30"/>
    <mergeCell ref="G1:K1"/>
    <mergeCell ref="L1:O1"/>
  </mergeCells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ok</vt:lpstr>
      <vt:lpstr>testes</vt:lpstr>
      <vt:lpstr>Teste_2e3-evidencias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Munyque '</dc:creator>
  <cp:lastModifiedBy>Virginia</cp:lastModifiedBy>
  <cp:revision>0</cp:revision>
  <dcterms:created xsi:type="dcterms:W3CDTF">2017-12-13T16:34:06Z</dcterms:created>
  <dcterms:modified xsi:type="dcterms:W3CDTF">2018-09-03T15:32:24Z</dcterms:modified>
</cp:coreProperties>
</file>