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 Files\01. MELIP\02_SVN (Document)\05_テスト\"/>
    </mc:Choice>
  </mc:AlternateContent>
  <bookViews>
    <workbookView xWindow="0" yWindow="0" windowWidth="24000" windowHeight="9480"/>
  </bookViews>
  <sheets>
    <sheet name="レイアウト" sheetId="23" r:id="rId1"/>
    <sheet name="レイアウトオブジェクト" sheetId="24" r:id="rId2"/>
    <sheet name="スクリーン" sheetId="25" r:id="rId3"/>
    <sheet name="スクリーンオブジェクト" sheetId="26" r:id="rId4"/>
    <sheet name="地域" sheetId="1" r:id="rId5"/>
    <sheet name="地域属性グループ" sheetId="2" r:id="rId6"/>
    <sheet name="地域属性グループ_多言語" sheetId="4" r:id="rId7"/>
    <sheet name="地域属性値" sheetId="5" r:id="rId8"/>
    <sheet name="地域属性値_多言語" sheetId="6" r:id="rId9"/>
    <sheet name="施設" sheetId="7" r:id="rId10"/>
    <sheet name="施設属性グループ" sheetId="8" r:id="rId11"/>
    <sheet name="施設属性グループ_多言語" sheetId="9" r:id="rId12"/>
    <sheet name="施設属性値" sheetId="10" r:id="rId13"/>
    <sheet name="施設属性値_多言語" sheetId="11" r:id="rId14"/>
    <sheet name="施設グループ" sheetId="12" r:id="rId15"/>
    <sheet name="施設グループ属性グループ" sheetId="13" r:id="rId16"/>
    <sheet name="施設グループ属性グループ_多言語" sheetId="14" r:id="rId17"/>
    <sheet name="施設グループ属性値" sheetId="15" r:id="rId18"/>
    <sheet name="施設グループ属性値_多言語" sheetId="16" r:id="rId19"/>
    <sheet name="施設_施設グループ_リンク" sheetId="17" r:id="rId20"/>
    <sheet name="施設_施設グループリンク属性グループ" sheetId="18" r:id="rId21"/>
    <sheet name="施設_施設グループリンク属性グループ_多言語" sheetId="19" r:id="rId22"/>
    <sheet name="施設_施設グループリンク属性値" sheetId="20" r:id="rId23"/>
    <sheet name="施設_施設グループリンク属性値_多言語" sheetId="21" r:id="rId24"/>
    <sheet name="Code" sheetId="3" r:id="rId2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26" l="1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2" i="26"/>
  <c r="I7" i="25"/>
  <c r="I6" i="25"/>
  <c r="I5" i="25"/>
  <c r="I4" i="25"/>
  <c r="I3" i="25"/>
  <c r="I2" i="25"/>
  <c r="I1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E2" i="23"/>
  <c r="E3" i="23"/>
  <c r="E4" i="23"/>
  <c r="E5" i="23"/>
  <c r="E6" i="23"/>
  <c r="E7" i="23"/>
  <c r="A13" i="6"/>
  <c r="G13" i="6" s="1"/>
  <c r="A12" i="6"/>
  <c r="G12" i="6" s="1"/>
  <c r="G11" i="6"/>
  <c r="A11" i="6"/>
  <c r="G10" i="6"/>
  <c r="A10" i="6"/>
  <c r="A9" i="6"/>
  <c r="G9" i="6" s="1"/>
  <c r="A8" i="6"/>
  <c r="G8" i="6" s="1"/>
  <c r="A7" i="6"/>
  <c r="G7" i="6" s="1"/>
  <c r="G9" i="5"/>
  <c r="A9" i="5"/>
  <c r="G8" i="5"/>
  <c r="A8" i="5"/>
  <c r="G7" i="5"/>
  <c r="A7" i="5"/>
  <c r="G6" i="5"/>
  <c r="A6" i="5"/>
  <c r="G5" i="5"/>
  <c r="A5" i="5"/>
  <c r="A9" i="4"/>
  <c r="G9" i="4" s="1"/>
  <c r="A8" i="4"/>
  <c r="G8" i="4" s="1"/>
  <c r="D5" i="2"/>
  <c r="A5" i="2"/>
  <c r="F5" i="2" s="1"/>
  <c r="N22" i="26"/>
  <c r="A22" i="26"/>
  <c r="N19" i="26"/>
  <c r="A19" i="26"/>
  <c r="N2" i="26"/>
  <c r="N6" i="26"/>
  <c r="N7" i="26"/>
  <c r="N8" i="26"/>
  <c r="N9" i="26"/>
  <c r="N10" i="26"/>
  <c r="N11" i="26"/>
  <c r="N12" i="26"/>
  <c r="N16" i="26"/>
  <c r="N17" i="26"/>
  <c r="N18" i="26"/>
  <c r="N20" i="26"/>
  <c r="N21" i="26"/>
  <c r="N23" i="26"/>
  <c r="A23" i="26"/>
  <c r="A21" i="26"/>
  <c r="A20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P1" i="26"/>
  <c r="A1" i="26"/>
  <c r="A7" i="25"/>
  <c r="A6" i="25"/>
  <c r="A5" i="25"/>
  <c r="A4" i="25"/>
  <c r="A3" i="25"/>
  <c r="A2" i="25"/>
  <c r="A1" i="25"/>
  <c r="C2" i="26" s="1"/>
  <c r="G3" i="21"/>
  <c r="G5" i="21"/>
  <c r="G7" i="21"/>
  <c r="G9" i="21"/>
  <c r="G2" i="20"/>
  <c r="G3" i="20"/>
  <c r="G4" i="20"/>
  <c r="G5" i="20"/>
  <c r="G2" i="19"/>
  <c r="G3" i="19"/>
  <c r="F2" i="18"/>
  <c r="G2" i="17"/>
  <c r="G3" i="17"/>
  <c r="G4" i="17"/>
  <c r="G5" i="17"/>
  <c r="G2" i="16"/>
  <c r="G3" i="16"/>
  <c r="G4" i="16"/>
  <c r="G5" i="16"/>
  <c r="G6" i="16"/>
  <c r="G7" i="16"/>
  <c r="G8" i="16"/>
  <c r="G9" i="16"/>
  <c r="G2" i="15"/>
  <c r="G3" i="15"/>
  <c r="G4" i="15"/>
  <c r="G5" i="15"/>
  <c r="G2" i="14"/>
  <c r="G3" i="14"/>
  <c r="G4" i="14"/>
  <c r="G5" i="14"/>
  <c r="F2" i="13"/>
  <c r="F3" i="13"/>
  <c r="F2" i="12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" i="10"/>
  <c r="G3" i="10"/>
  <c r="G4" i="10"/>
  <c r="G5" i="10"/>
  <c r="G6" i="10"/>
  <c r="G7" i="10"/>
  <c r="G8" i="10"/>
  <c r="G9" i="10"/>
  <c r="G10" i="10"/>
  <c r="G11" i="10"/>
  <c r="G12" i="10"/>
  <c r="G13" i="10"/>
  <c r="G2" i="9"/>
  <c r="G3" i="9"/>
  <c r="G4" i="9"/>
  <c r="G5" i="9"/>
  <c r="G6" i="9"/>
  <c r="G7" i="9"/>
  <c r="F2" i="8"/>
  <c r="F3" i="8"/>
  <c r="F4" i="8"/>
  <c r="F2" i="7"/>
  <c r="F3" i="7"/>
  <c r="F4" i="7"/>
  <c r="F5" i="7"/>
  <c r="G3" i="6"/>
  <c r="G4" i="6"/>
  <c r="G5" i="6"/>
  <c r="G6" i="6"/>
  <c r="G3" i="4"/>
  <c r="G4" i="4"/>
  <c r="G5" i="4"/>
  <c r="G6" i="4"/>
  <c r="G7" i="4"/>
  <c r="F2" i="2"/>
  <c r="F3" i="2"/>
  <c r="F4" i="2"/>
  <c r="F2" i="1"/>
  <c r="F3" i="1"/>
  <c r="F3" i="12"/>
  <c r="F1" i="12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H1" i="24"/>
  <c r="A1" i="24"/>
  <c r="E2" i="26" s="1"/>
  <c r="A7" i="23"/>
  <c r="A6" i="23"/>
  <c r="A5" i="23"/>
  <c r="A4" i="23"/>
  <c r="A3" i="23"/>
  <c r="A2" i="23"/>
  <c r="E1" i="23"/>
  <c r="A1" i="23"/>
  <c r="C2" i="24" s="1"/>
  <c r="A5" i="17"/>
  <c r="A4" i="17"/>
  <c r="A9" i="21"/>
  <c r="A8" i="21"/>
  <c r="A7" i="21"/>
  <c r="A6" i="21"/>
  <c r="A5" i="21"/>
  <c r="A4" i="21"/>
  <c r="A3" i="21"/>
  <c r="A2" i="21"/>
  <c r="G1" i="21"/>
  <c r="A1" i="21"/>
  <c r="A5" i="20"/>
  <c r="A4" i="20"/>
  <c r="A3" i="20"/>
  <c r="A2" i="20"/>
  <c r="G1" i="20"/>
  <c r="A1" i="20"/>
  <c r="A3" i="19"/>
  <c r="A2" i="19"/>
  <c r="G1" i="19"/>
  <c r="A1" i="19"/>
  <c r="D2" i="18"/>
  <c r="A2" i="18"/>
  <c r="F1" i="18"/>
  <c r="A1" i="18"/>
  <c r="A3" i="17"/>
  <c r="A2" i="17"/>
  <c r="G1" i="17"/>
  <c r="A1" i="17"/>
  <c r="D2" i="13"/>
  <c r="D3" i="13"/>
  <c r="A9" i="16"/>
  <c r="A8" i="16"/>
  <c r="A7" i="16"/>
  <c r="A6" i="16"/>
  <c r="A5" i="16"/>
  <c r="A4" i="16"/>
  <c r="A3" i="16"/>
  <c r="A2" i="16"/>
  <c r="G1" i="16"/>
  <c r="A1" i="16"/>
  <c r="A5" i="15"/>
  <c r="A4" i="15"/>
  <c r="A3" i="15"/>
  <c r="A2" i="15"/>
  <c r="G1" i="15"/>
  <c r="A1" i="15"/>
  <c r="A5" i="14"/>
  <c r="A4" i="14"/>
  <c r="A3" i="14"/>
  <c r="A2" i="14"/>
  <c r="G1" i="14"/>
  <c r="A1" i="14"/>
  <c r="A3" i="13"/>
  <c r="A2" i="13"/>
  <c r="F1" i="13"/>
  <c r="A1" i="13"/>
  <c r="C4" i="14" s="1"/>
  <c r="A3" i="12"/>
  <c r="A2" i="12"/>
  <c r="A1" i="12"/>
  <c r="E2" i="17" s="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13" i="10"/>
  <c r="A12" i="10"/>
  <c r="A11" i="10"/>
  <c r="A10" i="10"/>
  <c r="A9" i="10"/>
  <c r="A8" i="10"/>
  <c r="A7" i="10"/>
  <c r="A6" i="10"/>
  <c r="A5" i="10"/>
  <c r="A5" i="7"/>
  <c r="A4" i="7"/>
  <c r="A6" i="11"/>
  <c r="A5" i="11"/>
  <c r="A4" i="11"/>
  <c r="A3" i="11"/>
  <c r="A2" i="11"/>
  <c r="G1" i="11"/>
  <c r="A1" i="11"/>
  <c r="A4" i="10"/>
  <c r="A3" i="10"/>
  <c r="A2" i="10"/>
  <c r="G1" i="10"/>
  <c r="A1" i="10"/>
  <c r="A7" i="9"/>
  <c r="A6" i="9"/>
  <c r="A5" i="9"/>
  <c r="A4" i="9"/>
  <c r="A3" i="9"/>
  <c r="A2" i="9"/>
  <c r="G1" i="9"/>
  <c r="A1" i="9"/>
  <c r="D4" i="8"/>
  <c r="A4" i="8"/>
  <c r="D3" i="8"/>
  <c r="A3" i="8"/>
  <c r="D2" i="8"/>
  <c r="A2" i="8"/>
  <c r="F1" i="8"/>
  <c r="A1" i="8"/>
  <c r="C7" i="9" s="1"/>
  <c r="A3" i="7"/>
  <c r="A2" i="7"/>
  <c r="F1" i="7"/>
  <c r="A1" i="7"/>
  <c r="C2" i="10" s="1"/>
  <c r="A6" i="6"/>
  <c r="A5" i="6"/>
  <c r="A4" i="6"/>
  <c r="A3" i="6"/>
  <c r="A2" i="6"/>
  <c r="G2" i="6" s="1"/>
  <c r="G1" i="6"/>
  <c r="A1" i="6"/>
  <c r="A4" i="5"/>
  <c r="G4" i="5" s="1"/>
  <c r="A3" i="5"/>
  <c r="G3" i="5" s="1"/>
  <c r="A2" i="5"/>
  <c r="G2" i="5" s="1"/>
  <c r="G1" i="5"/>
  <c r="A1" i="5"/>
  <c r="C2" i="6" s="1"/>
  <c r="A7" i="4"/>
  <c r="A5" i="4"/>
  <c r="A3" i="4"/>
  <c r="A6" i="4"/>
  <c r="G1" i="4"/>
  <c r="F1" i="2"/>
  <c r="F1" i="1"/>
  <c r="A1" i="4"/>
  <c r="A1" i="1"/>
  <c r="C2" i="5" s="1"/>
  <c r="A1" i="2"/>
  <c r="C6" i="4" s="1"/>
  <c r="A4" i="4"/>
  <c r="A2" i="4"/>
  <c r="G2" i="4" s="1"/>
  <c r="A3" i="1"/>
  <c r="D4" i="2"/>
  <c r="D3" i="2"/>
  <c r="D2" i="2"/>
  <c r="A4" i="2"/>
  <c r="A3" i="2"/>
  <c r="A2" i="2"/>
  <c r="C3" i="1" l="1"/>
  <c r="C2" i="1"/>
  <c r="C11" i="6"/>
  <c r="C10" i="6"/>
  <c r="C9" i="6"/>
  <c r="C13" i="6"/>
  <c r="C8" i="6"/>
  <c r="C12" i="6"/>
  <c r="C7" i="6"/>
  <c r="C8" i="5"/>
  <c r="C7" i="5"/>
  <c r="C6" i="5"/>
  <c r="C9" i="5"/>
  <c r="C5" i="5"/>
  <c r="E6" i="5"/>
  <c r="E7" i="5"/>
  <c r="E8" i="5"/>
  <c r="E9" i="5"/>
  <c r="E5" i="5"/>
  <c r="C9" i="4"/>
  <c r="C8" i="4"/>
  <c r="N15" i="26"/>
  <c r="N14" i="26"/>
  <c r="N13" i="26"/>
  <c r="N5" i="26"/>
  <c r="N4" i="26"/>
  <c r="N3" i="26"/>
  <c r="E22" i="26"/>
  <c r="C22" i="26"/>
  <c r="J22" i="26"/>
  <c r="K22" i="26"/>
  <c r="F22" i="26"/>
  <c r="G22" i="26"/>
  <c r="C19" i="26"/>
  <c r="J19" i="26"/>
  <c r="E19" i="26"/>
  <c r="K19" i="26"/>
  <c r="F19" i="26"/>
  <c r="G19" i="26"/>
  <c r="K23" i="26"/>
  <c r="K17" i="26"/>
  <c r="K13" i="26"/>
  <c r="K9" i="26"/>
  <c r="K5" i="26"/>
  <c r="K21" i="26"/>
  <c r="K16" i="26"/>
  <c r="K12" i="26"/>
  <c r="K8" i="26"/>
  <c r="K4" i="26"/>
  <c r="K20" i="26"/>
  <c r="K15" i="26"/>
  <c r="K11" i="26"/>
  <c r="K7" i="26"/>
  <c r="K3" i="26"/>
  <c r="K18" i="26"/>
  <c r="K14" i="26"/>
  <c r="K10" i="26"/>
  <c r="K6" i="26"/>
  <c r="K2" i="26"/>
  <c r="J14" i="26"/>
  <c r="J13" i="26"/>
  <c r="J6" i="26"/>
  <c r="J2" i="26"/>
  <c r="J23" i="26"/>
  <c r="J9" i="26"/>
  <c r="J5" i="26"/>
  <c r="J21" i="26"/>
  <c r="J16" i="26"/>
  <c r="J8" i="26"/>
  <c r="J4" i="26"/>
  <c r="J18" i="26"/>
  <c r="J10" i="26"/>
  <c r="J17" i="26"/>
  <c r="J12" i="26"/>
  <c r="J20" i="26"/>
  <c r="J15" i="26"/>
  <c r="J11" i="26"/>
  <c r="J7" i="26"/>
  <c r="J3" i="26"/>
  <c r="G13" i="26"/>
  <c r="G17" i="26"/>
  <c r="G9" i="26"/>
  <c r="G23" i="26"/>
  <c r="G5" i="26"/>
  <c r="G21" i="26"/>
  <c r="G16" i="26"/>
  <c r="G12" i="26"/>
  <c r="G8" i="26"/>
  <c r="G4" i="26"/>
  <c r="G20" i="26"/>
  <c r="G15" i="26"/>
  <c r="G11" i="26"/>
  <c r="G7" i="26"/>
  <c r="G3" i="26"/>
  <c r="G18" i="26"/>
  <c r="G14" i="26"/>
  <c r="G10" i="26"/>
  <c r="G6" i="26"/>
  <c r="G2" i="26"/>
  <c r="F23" i="26"/>
  <c r="F17" i="26"/>
  <c r="F13" i="26"/>
  <c r="F9" i="26"/>
  <c r="F5" i="26"/>
  <c r="F21" i="26"/>
  <c r="F16" i="26"/>
  <c r="F12" i="26"/>
  <c r="F8" i="26"/>
  <c r="F4" i="26"/>
  <c r="F20" i="26"/>
  <c r="F15" i="26"/>
  <c r="F11" i="26"/>
  <c r="F7" i="26"/>
  <c r="F3" i="26"/>
  <c r="F18" i="26"/>
  <c r="F14" i="26"/>
  <c r="F10" i="26"/>
  <c r="F6" i="26"/>
  <c r="F2" i="26"/>
  <c r="E12" i="26"/>
  <c r="E8" i="26"/>
  <c r="E16" i="26"/>
  <c r="E21" i="26"/>
  <c r="E4" i="26"/>
  <c r="E23" i="26"/>
  <c r="E17" i="26"/>
  <c r="E13" i="26"/>
  <c r="E9" i="26"/>
  <c r="E5" i="26"/>
  <c r="E20" i="26"/>
  <c r="E15" i="26"/>
  <c r="E11" i="26"/>
  <c r="E7" i="26"/>
  <c r="E3" i="26"/>
  <c r="E18" i="26"/>
  <c r="E14" i="26"/>
  <c r="E10" i="26"/>
  <c r="E6" i="26"/>
  <c r="C16" i="26"/>
  <c r="C12" i="26"/>
  <c r="C8" i="26"/>
  <c r="C21" i="26"/>
  <c r="C4" i="26"/>
  <c r="C20" i="26"/>
  <c r="C15" i="26"/>
  <c r="C11" i="26"/>
  <c r="C7" i="26"/>
  <c r="C3" i="26"/>
  <c r="C23" i="26"/>
  <c r="C17" i="26"/>
  <c r="C13" i="26"/>
  <c r="C9" i="26"/>
  <c r="C5" i="26"/>
  <c r="C18" i="26"/>
  <c r="C14" i="26"/>
  <c r="C10" i="26"/>
  <c r="C6" i="26"/>
  <c r="E5" i="25"/>
  <c r="E4" i="25"/>
  <c r="E7" i="25"/>
  <c r="E3" i="25"/>
  <c r="E6" i="25"/>
  <c r="E2" i="25"/>
  <c r="C5" i="25"/>
  <c r="C4" i="25"/>
  <c r="C7" i="25"/>
  <c r="C3" i="25"/>
  <c r="C6" i="25"/>
  <c r="C2" i="25"/>
  <c r="C8" i="24"/>
  <c r="C12" i="24"/>
  <c r="C16" i="24"/>
  <c r="C20" i="24"/>
  <c r="C11" i="24"/>
  <c r="C15" i="24"/>
  <c r="C19" i="24"/>
  <c r="C9" i="24"/>
  <c r="C13" i="24"/>
  <c r="C17" i="24"/>
  <c r="C21" i="24"/>
  <c r="C10" i="24"/>
  <c r="C14" i="24"/>
  <c r="C18" i="24"/>
  <c r="C4" i="24"/>
  <c r="C5" i="24"/>
  <c r="C7" i="24"/>
  <c r="C3" i="24"/>
  <c r="C6" i="24"/>
  <c r="C4" i="17"/>
  <c r="C5" i="17"/>
  <c r="E4" i="17"/>
  <c r="E5" i="17"/>
  <c r="E3" i="17"/>
  <c r="C3" i="17"/>
  <c r="C2" i="17"/>
  <c r="F2" i="17" s="1"/>
  <c r="C2" i="20" s="1"/>
  <c r="C2" i="19"/>
  <c r="C3" i="19"/>
  <c r="E2" i="20"/>
  <c r="E3" i="20"/>
  <c r="E4" i="20"/>
  <c r="E5" i="20"/>
  <c r="C2" i="16"/>
  <c r="C3" i="15"/>
  <c r="C2" i="14"/>
  <c r="C5" i="15"/>
  <c r="C5" i="14"/>
  <c r="C4" i="15"/>
  <c r="C8" i="16"/>
  <c r="C2" i="15"/>
  <c r="C9" i="16"/>
  <c r="C3" i="16"/>
  <c r="C3" i="12"/>
  <c r="C3" i="14"/>
  <c r="C2" i="12"/>
  <c r="E2" i="15"/>
  <c r="E3" i="15"/>
  <c r="E4" i="15"/>
  <c r="E5" i="15"/>
  <c r="C14" i="11"/>
  <c r="C18" i="11"/>
  <c r="C10" i="11"/>
  <c r="C22" i="11"/>
  <c r="C7" i="11"/>
  <c r="C11" i="11"/>
  <c r="C15" i="11"/>
  <c r="C19" i="11"/>
  <c r="C23" i="11"/>
  <c r="C9" i="11"/>
  <c r="C13" i="11"/>
  <c r="C17" i="11"/>
  <c r="C21" i="11"/>
  <c r="C8" i="11"/>
  <c r="C12" i="11"/>
  <c r="C16" i="11"/>
  <c r="C20" i="11"/>
  <c r="C24" i="11"/>
  <c r="C11" i="10"/>
  <c r="C9" i="10"/>
  <c r="C13" i="10"/>
  <c r="C10" i="10"/>
  <c r="C8" i="10"/>
  <c r="C12" i="10"/>
  <c r="E8" i="10"/>
  <c r="E9" i="10"/>
  <c r="E10" i="10"/>
  <c r="E11" i="10"/>
  <c r="E12" i="10"/>
  <c r="E13" i="10"/>
  <c r="E5" i="10"/>
  <c r="E6" i="10"/>
  <c r="E7" i="10"/>
  <c r="C5" i="10"/>
  <c r="C6" i="10"/>
  <c r="C7" i="10"/>
  <c r="C4" i="10"/>
  <c r="C3" i="10"/>
  <c r="C2" i="9"/>
  <c r="C5" i="7"/>
  <c r="C4" i="7"/>
  <c r="C3" i="7"/>
  <c r="C2" i="7"/>
  <c r="C4" i="5"/>
  <c r="C3" i="5"/>
  <c r="E3" i="10"/>
  <c r="C5" i="9"/>
  <c r="E2" i="10"/>
  <c r="E4" i="10"/>
  <c r="C6" i="9"/>
  <c r="C4" i="9"/>
  <c r="C3" i="9"/>
  <c r="C5" i="6"/>
  <c r="C6" i="6"/>
  <c r="C4" i="6"/>
  <c r="C3" i="6"/>
  <c r="E3" i="5"/>
  <c r="E4" i="5"/>
  <c r="E2" i="5"/>
  <c r="C7" i="4"/>
  <c r="C5" i="4"/>
  <c r="C3" i="4"/>
  <c r="C4" i="4"/>
  <c r="C2" i="4"/>
  <c r="C2" i="21" l="1"/>
  <c r="C3" i="21"/>
  <c r="F4" i="17"/>
  <c r="F3" i="17"/>
  <c r="F5" i="17"/>
  <c r="C7" i="16"/>
  <c r="C6" i="16"/>
  <c r="C5" i="16"/>
  <c r="C4" i="16"/>
  <c r="C3" i="11"/>
  <c r="C2" i="11"/>
  <c r="C6" i="11"/>
  <c r="E2" i="21" l="1"/>
  <c r="G2" i="21" s="1"/>
  <c r="C4" i="20"/>
  <c r="C5" i="20"/>
  <c r="C3" i="20"/>
  <c r="C5" i="11"/>
  <c r="C4" i="11"/>
  <c r="C5" i="21" l="1"/>
  <c r="C4" i="21"/>
  <c r="E4" i="21" s="1"/>
  <c r="G4" i="21" s="1"/>
  <c r="C8" i="21"/>
  <c r="E8" i="21" s="1"/>
  <c r="G8" i="21" s="1"/>
  <c r="C9" i="21"/>
  <c r="C7" i="21"/>
  <c r="C6" i="21"/>
  <c r="E6" i="21" s="1"/>
  <c r="G6" i="21" s="1"/>
  <c r="A2" i="1" l="1"/>
</calcChain>
</file>

<file path=xl/sharedStrings.xml><?xml version="1.0" encoding="utf-8"?>
<sst xmlns="http://schemas.openxmlformats.org/spreadsheetml/2006/main" count="518" uniqueCount="219">
  <si>
    <t>地域ID</t>
    <rPh sb="0" eb="2">
      <t>チイキ</t>
    </rPh>
    <phoneticPr fontId="2"/>
  </si>
  <si>
    <t>ホームスクリーンID</t>
    <phoneticPr fontId="2"/>
  </si>
  <si>
    <t>公開ステータス</t>
    <rPh sb="0" eb="2">
      <t>コウカイ</t>
    </rPh>
    <phoneticPr fontId="2"/>
  </si>
  <si>
    <t>dcls</t>
    <phoneticPr fontId="2"/>
  </si>
  <si>
    <t>メモ</t>
    <phoneticPr fontId="2"/>
  </si>
  <si>
    <t>ホームスクリーン</t>
    <phoneticPr fontId="2"/>
  </si>
  <si>
    <t>種別</t>
    <rPh sb="0" eb="2">
      <t>シュベツ</t>
    </rPh>
    <phoneticPr fontId="2"/>
  </si>
  <si>
    <t>コードグループID</t>
    <phoneticPr fontId="2"/>
  </si>
  <si>
    <t>コードグループエイリアス</t>
    <phoneticPr fontId="2"/>
  </si>
  <si>
    <t>txt</t>
    <phoneticPr fontId="2"/>
  </si>
  <si>
    <t>地域名</t>
    <rPh sb="0" eb="2">
      <t>チイキ</t>
    </rPh>
    <rPh sb="2" eb="3">
      <t>メイ</t>
    </rPh>
    <phoneticPr fontId="2"/>
  </si>
  <si>
    <t>null</t>
    <phoneticPr fontId="2"/>
  </si>
  <si>
    <t>言語区分</t>
    <rPh sb="0" eb="2">
      <t>ゲンゴ</t>
    </rPh>
    <rPh sb="2" eb="4">
      <t>クブン</t>
    </rPh>
    <phoneticPr fontId="1"/>
  </si>
  <si>
    <t>レイアウト種別</t>
    <rPh sb="5" eb="7">
      <t>シュベツ</t>
    </rPh>
    <phoneticPr fontId="1"/>
  </si>
  <si>
    <t>属性グループ種別</t>
    <rPh sb="0" eb="2">
      <t>ゾクセイ</t>
    </rPh>
    <rPh sb="6" eb="8">
      <t>シュベツ</t>
    </rPh>
    <phoneticPr fontId="1"/>
  </si>
  <si>
    <t>公開ステータス</t>
    <rPh sb="0" eb="2">
      <t>コウカイ</t>
    </rPh>
    <phoneticPr fontId="1"/>
  </si>
  <si>
    <t>有無</t>
    <rPh sb="0" eb="2">
      <t>ウム</t>
    </rPh>
    <phoneticPr fontId="1"/>
  </si>
  <si>
    <t>sts</t>
  </si>
  <si>
    <t>ステータス</t>
  </si>
  <si>
    <t/>
  </si>
  <si>
    <t>langDiv</t>
  </si>
  <si>
    <t>layoutType</t>
  </si>
  <si>
    <t>attGrpType</t>
  </si>
  <si>
    <t>publishSts</t>
  </si>
  <si>
    <t>hasNotHave</t>
  </si>
  <si>
    <t>説明文</t>
    <rPh sb="0" eb="3">
      <t>セツメイブン</t>
    </rPh>
    <phoneticPr fontId="2"/>
  </si>
  <si>
    <t>cd</t>
    <phoneticPr fontId="2"/>
  </si>
  <si>
    <t>空港有無</t>
    <rPh sb="0" eb="2">
      <t>クウコウ</t>
    </rPh>
    <rPh sb="2" eb="4">
      <t>ウム</t>
    </rPh>
    <phoneticPr fontId="2"/>
  </si>
  <si>
    <t>日光</t>
    <rPh sb="0" eb="2">
      <t>ニッコウ</t>
    </rPh>
    <phoneticPr fontId="2"/>
  </si>
  <si>
    <t>富士五湖</t>
    <rPh sb="0" eb="4">
      <t>フジゴコ</t>
    </rPh>
    <phoneticPr fontId="2"/>
  </si>
  <si>
    <t>地域属性グループ_ID</t>
    <rPh sb="0" eb="2">
      <t>チイキ</t>
    </rPh>
    <rPh sb="2" eb="4">
      <t>ゾクセイ</t>
    </rPh>
    <phoneticPr fontId="2"/>
  </si>
  <si>
    <t>地域属性グループ名</t>
    <rPh sb="8" eb="9">
      <t>メイ</t>
    </rPh>
    <phoneticPr fontId="2"/>
  </si>
  <si>
    <t>言語区分</t>
    <rPh sb="0" eb="4">
      <t>ゲンゴクブン</t>
    </rPh>
    <phoneticPr fontId="2"/>
  </si>
  <si>
    <t>ja</t>
    <phoneticPr fontId="2"/>
  </si>
  <si>
    <t>名称</t>
    <rPh sb="0" eb="2">
      <t>メイショウ</t>
    </rPh>
    <phoneticPr fontId="2"/>
  </si>
  <si>
    <t>地域名</t>
    <rPh sb="0" eb="3">
      <t>チイキメイ</t>
    </rPh>
    <phoneticPr fontId="2"/>
  </si>
  <si>
    <t>空港有無</t>
    <rPh sb="0" eb="4">
      <t>クウコウウム</t>
    </rPh>
    <phoneticPr fontId="2"/>
  </si>
  <si>
    <t>en</t>
    <phoneticPr fontId="2"/>
  </si>
  <si>
    <t>Region Name</t>
    <phoneticPr fontId="2"/>
  </si>
  <si>
    <t>Description</t>
    <phoneticPr fontId="2"/>
  </si>
  <si>
    <t>Has Airport</t>
    <phoneticPr fontId="2"/>
  </si>
  <si>
    <t>地域属性グループID</t>
    <rPh sb="0" eb="2">
      <t>チイキ</t>
    </rPh>
    <rPh sb="2" eb="4">
      <t>ゾクセイ</t>
    </rPh>
    <phoneticPr fontId="2"/>
  </si>
  <si>
    <t>日光の説明文</t>
    <rPh sb="0" eb="2">
      <t>ニッコウ</t>
    </rPh>
    <rPh sb="3" eb="6">
      <t>セツメイブン</t>
    </rPh>
    <phoneticPr fontId="2"/>
  </si>
  <si>
    <t>has</t>
    <phoneticPr fontId="2"/>
  </si>
  <si>
    <t>地域属性値ID</t>
    <rPh sb="0" eb="2">
      <t>チイキ</t>
    </rPh>
    <rPh sb="2" eb="5">
      <t>ゾクセイチ</t>
    </rPh>
    <phoneticPr fontId="2"/>
  </si>
  <si>
    <t>地域属性値名</t>
    <rPh sb="0" eb="2">
      <t>チイキ</t>
    </rPh>
    <rPh sb="2" eb="4">
      <t>ゾクセイ</t>
    </rPh>
    <rPh sb="4" eb="5">
      <t>アタイ</t>
    </rPh>
    <rPh sb="5" eb="6">
      <t>メイ</t>
    </rPh>
    <phoneticPr fontId="2"/>
  </si>
  <si>
    <t>値</t>
    <rPh sb="0" eb="1">
      <t>アタイ</t>
    </rPh>
    <phoneticPr fontId="2"/>
  </si>
  <si>
    <t>Nikko</t>
    <phoneticPr fontId="2"/>
  </si>
  <si>
    <t>common</t>
    <phoneticPr fontId="2"/>
  </si>
  <si>
    <t>日光東照宮</t>
    <rPh sb="0" eb="2">
      <t>ニッコウ</t>
    </rPh>
    <rPh sb="2" eb="5">
      <t>トウショウグウ</t>
    </rPh>
    <phoneticPr fontId="2"/>
  </si>
  <si>
    <t>華厳の滝</t>
    <rPh sb="0" eb="2">
      <t>ケゴン</t>
    </rPh>
    <rPh sb="3" eb="4">
      <t>タキ</t>
    </rPh>
    <phoneticPr fontId="2"/>
  </si>
  <si>
    <t>道の駅　富士吉田</t>
    <rPh sb="0" eb="1">
      <t>ミチ</t>
    </rPh>
    <rPh sb="2" eb="3">
      <t>エキ</t>
    </rPh>
    <rPh sb="4" eb="8">
      <t>フジヨシダ</t>
    </rPh>
    <phoneticPr fontId="2"/>
  </si>
  <si>
    <t>富士吉田市上吉田・歴史民俗博物館</t>
    <rPh sb="0" eb="5">
      <t>フジヨシダシ</t>
    </rPh>
    <rPh sb="5" eb="8">
      <t>カミヨシダ</t>
    </rPh>
    <rPh sb="9" eb="11">
      <t>レキシ</t>
    </rPh>
    <rPh sb="11" eb="13">
      <t>ミンゾク</t>
    </rPh>
    <rPh sb="13" eb="16">
      <t>ハクブツカン</t>
    </rPh>
    <phoneticPr fontId="2"/>
  </si>
  <si>
    <t>施設名</t>
    <rPh sb="0" eb="3">
      <t>シセツメイ</t>
    </rPh>
    <phoneticPr fontId="2"/>
  </si>
  <si>
    <t>施設説明文</t>
    <rPh sb="0" eb="2">
      <t>シセツ</t>
    </rPh>
    <rPh sb="2" eb="5">
      <t>セツメイブン</t>
    </rPh>
    <phoneticPr fontId="2"/>
  </si>
  <si>
    <t>画像1</t>
    <rPh sb="0" eb="2">
      <t>ガゾウ</t>
    </rPh>
    <phoneticPr fontId="2"/>
  </si>
  <si>
    <t>img</t>
    <phoneticPr fontId="2"/>
  </si>
  <si>
    <t>施設属性グループ_ID</t>
    <rPh sb="0" eb="2">
      <t>シセツ</t>
    </rPh>
    <rPh sb="2" eb="4">
      <t>ゾクセイ</t>
    </rPh>
    <phoneticPr fontId="2"/>
  </si>
  <si>
    <t>施設属性グループ名</t>
    <rPh sb="0" eb="2">
      <t>シセツ</t>
    </rPh>
    <rPh sb="8" eb="9">
      <t>メイ</t>
    </rPh>
    <phoneticPr fontId="2"/>
  </si>
  <si>
    <t>Name</t>
    <phoneticPr fontId="2"/>
  </si>
  <si>
    <t>Image 1</t>
    <phoneticPr fontId="2"/>
  </si>
  <si>
    <t>施設ID</t>
    <phoneticPr fontId="2"/>
  </si>
  <si>
    <t>施設名</t>
    <rPh sb="2" eb="3">
      <t>メイ</t>
    </rPh>
    <phoneticPr fontId="2"/>
  </si>
  <si>
    <t>施設属性グループID</t>
    <rPh sb="2" eb="4">
      <t>ゾクセイ</t>
    </rPh>
    <phoneticPr fontId="2"/>
  </si>
  <si>
    <t>施設属性グループ名</t>
    <rPh sb="8" eb="9">
      <t>メイ</t>
    </rPh>
    <phoneticPr fontId="2"/>
  </si>
  <si>
    <t>日光東照宮の画像1</t>
  </si>
  <si>
    <t>華厳の滝の画像1</t>
  </si>
  <si>
    <t>日光東照宮の施設名</t>
  </si>
  <si>
    <t>日光東照宮の施設説明文</t>
  </si>
  <si>
    <t>華厳の滝の施設名</t>
  </si>
  <si>
    <t>華厳の滝の施設説明文</t>
  </si>
  <si>
    <t>道の駅　富士吉田の施設名</t>
  </si>
  <si>
    <t>道の駅　富士吉田の施設説明文</t>
  </si>
  <si>
    <t>道の駅　富士吉田の画像1</t>
  </si>
  <si>
    <t>富士吉田市上吉田・歴史民俗博物館の施設名</t>
  </si>
  <si>
    <t>富士吉田市上吉田・歴史民俗博物館の施設説明文</t>
  </si>
  <si>
    <t>富士吉田市上吉田・歴史民俗博物館の画像1</t>
  </si>
  <si>
    <t>施設属性値ID</t>
    <rPh sb="2" eb="5">
      <t>ゾクセイチ</t>
    </rPh>
    <phoneticPr fontId="2"/>
  </si>
  <si>
    <t>施設属性値名</t>
    <rPh sb="2" eb="4">
      <t>ゾクセイ</t>
    </rPh>
    <rPh sb="4" eb="5">
      <t>アタイ</t>
    </rPh>
    <rPh sb="5" eb="6">
      <t>メイ</t>
    </rPh>
    <phoneticPr fontId="2"/>
  </si>
  <si>
    <t>Nikko Toshogu</t>
    <phoneticPr fontId="2"/>
  </si>
  <si>
    <t>日光東照宮</t>
    <phoneticPr fontId="2"/>
  </si>
  <si>
    <t>img/nikko/image1_ja.png</t>
    <phoneticPr fontId="2"/>
  </si>
  <si>
    <t>img/nikko/image1_en.png</t>
    <phoneticPr fontId="2"/>
  </si>
  <si>
    <t>華厳の滝</t>
    <phoneticPr fontId="2"/>
  </si>
  <si>
    <t>Kegon Waterfall</t>
    <phoneticPr fontId="2"/>
  </si>
  <si>
    <t>img/kegon/image1_ja.png</t>
    <phoneticPr fontId="2"/>
  </si>
  <si>
    <t>img/kegon/image1_en.png</t>
    <phoneticPr fontId="2"/>
  </si>
  <si>
    <t>道の駅　富士吉田</t>
    <phoneticPr fontId="2"/>
  </si>
  <si>
    <t>Fuji Yoshida Road Station</t>
    <phoneticPr fontId="2"/>
  </si>
  <si>
    <t>img/fujiYoshida/image1_en.png</t>
    <phoneticPr fontId="2"/>
  </si>
  <si>
    <t>img/fujiYoshida/image1_jp.png</t>
    <phoneticPr fontId="2"/>
  </si>
  <si>
    <t>富士吉田市上吉田・歴史民俗博物館</t>
    <phoneticPr fontId="2"/>
  </si>
  <si>
    <t>Fuji Yoshida Hisotical Museum</t>
    <phoneticPr fontId="2"/>
  </si>
  <si>
    <t>img/fujiYoshidaHistoricalMuseum/image_1_common.png</t>
    <phoneticPr fontId="2"/>
  </si>
  <si>
    <t>日光の施設グループ</t>
    <rPh sb="0" eb="2">
      <t>ニッコウ</t>
    </rPh>
    <rPh sb="3" eb="5">
      <t>シセツ</t>
    </rPh>
    <phoneticPr fontId="2"/>
  </si>
  <si>
    <t>富士五湖の施設グループ</t>
    <rPh sb="0" eb="4">
      <t>フジゴコ</t>
    </rPh>
    <rPh sb="5" eb="7">
      <t>シセツ</t>
    </rPh>
    <phoneticPr fontId="2"/>
  </si>
  <si>
    <t>施設グループ名</t>
    <rPh sb="0" eb="2">
      <t>シセツ</t>
    </rPh>
    <rPh sb="6" eb="7">
      <t>メイ</t>
    </rPh>
    <phoneticPr fontId="2"/>
  </si>
  <si>
    <t>施設グループ説明文</t>
    <rPh sb="0" eb="2">
      <t>シセツ</t>
    </rPh>
    <rPh sb="6" eb="9">
      <t>セツメイブン</t>
    </rPh>
    <phoneticPr fontId="2"/>
  </si>
  <si>
    <t>施設グループ属性グループ_ID</t>
    <rPh sb="0" eb="2">
      <t>シセツ</t>
    </rPh>
    <rPh sb="6" eb="8">
      <t>ゾクセイ</t>
    </rPh>
    <phoneticPr fontId="2"/>
  </si>
  <si>
    <t>施設グループ属性グループ名</t>
    <rPh sb="0" eb="2">
      <t>シセツ</t>
    </rPh>
    <rPh sb="12" eb="13">
      <t>メイ</t>
    </rPh>
    <phoneticPr fontId="2"/>
  </si>
  <si>
    <t>施設グループID</t>
    <phoneticPr fontId="2"/>
  </si>
  <si>
    <t>日光東照宮の施設グループ名</t>
    <rPh sb="6" eb="8">
      <t>シセツ</t>
    </rPh>
    <rPh sb="12" eb="13">
      <t>メイ</t>
    </rPh>
    <phoneticPr fontId="2"/>
  </si>
  <si>
    <t>日光の施設グループの施設説明文</t>
  </si>
  <si>
    <t>富士五湖の施設グループの施設グループ名</t>
  </si>
  <si>
    <t>富士五湖の施設グループの施設説明文</t>
  </si>
  <si>
    <t>施設グループ属性値ID</t>
    <rPh sb="6" eb="9">
      <t>ゾクセイチ</t>
    </rPh>
    <phoneticPr fontId="2"/>
  </si>
  <si>
    <t>日光東照宮の施設グループ</t>
    <rPh sb="0" eb="5">
      <t>ニッコウトウショウグウ</t>
    </rPh>
    <phoneticPr fontId="2"/>
  </si>
  <si>
    <t>日光東照宮の施設グループ説明文</t>
    <rPh sb="0" eb="5">
      <t>ニッコウトウショウグウ</t>
    </rPh>
    <rPh sb="12" eb="15">
      <t>セツメイブン</t>
    </rPh>
    <phoneticPr fontId="2"/>
  </si>
  <si>
    <t>富士五湖の施設グループ説明文</t>
    <rPh sb="0" eb="4">
      <t>フジゴコ</t>
    </rPh>
    <rPh sb="5" eb="7">
      <t>シセツ</t>
    </rPh>
    <rPh sb="11" eb="14">
      <t>セツメイブン</t>
    </rPh>
    <phoneticPr fontId="2"/>
  </si>
  <si>
    <t>施設グループ属性値名</t>
    <rPh sb="0" eb="2">
      <t>シセツ</t>
    </rPh>
    <rPh sb="6" eb="8">
      <t>ゾクセイ</t>
    </rPh>
    <rPh sb="8" eb="9">
      <t>アタイ</t>
    </rPh>
    <rPh sb="9" eb="10">
      <t>メイ</t>
    </rPh>
    <phoneticPr fontId="2"/>
  </si>
  <si>
    <t>施設ID</t>
    <rPh sb="0" eb="2">
      <t>シセツ</t>
    </rPh>
    <phoneticPr fontId="2"/>
  </si>
  <si>
    <t>施設グループID</t>
    <rPh sb="0" eb="2">
      <t>シセツ</t>
    </rPh>
    <phoneticPr fontId="2"/>
  </si>
  <si>
    <t>施設名</t>
    <rPh sb="0" eb="2">
      <t>シセツ</t>
    </rPh>
    <rPh sb="2" eb="3">
      <t>メイ</t>
    </rPh>
    <phoneticPr fontId="2"/>
  </si>
  <si>
    <t>施設グループヒモ付補足文</t>
    <rPh sb="0" eb="2">
      <t>シセツ</t>
    </rPh>
    <rPh sb="8" eb="9">
      <t>ヅケ</t>
    </rPh>
    <rPh sb="9" eb="11">
      <t>ホソク</t>
    </rPh>
    <rPh sb="11" eb="12">
      <t>ブン</t>
    </rPh>
    <phoneticPr fontId="2"/>
  </si>
  <si>
    <t>施設_施設グループリンク属性グループ_ID</t>
    <rPh sb="0" eb="2">
      <t>シセツ</t>
    </rPh>
    <rPh sb="3" eb="5">
      <t>シセツ</t>
    </rPh>
    <rPh sb="12" eb="14">
      <t>ゾクセイ</t>
    </rPh>
    <phoneticPr fontId="2"/>
  </si>
  <si>
    <t>施設_施設グループリンク属性グループ名</t>
    <rPh sb="0" eb="2">
      <t>シセツ</t>
    </rPh>
    <rPh sb="3" eb="5">
      <t>シセツ</t>
    </rPh>
    <rPh sb="12" eb="14">
      <t>ゾクセイ</t>
    </rPh>
    <rPh sb="18" eb="19">
      <t>メイ</t>
    </rPh>
    <phoneticPr fontId="2"/>
  </si>
  <si>
    <t>Additional Info</t>
    <phoneticPr fontId="2"/>
  </si>
  <si>
    <t>補足文</t>
    <rPh sb="0" eb="2">
      <t>ホソク</t>
    </rPh>
    <rPh sb="2" eb="3">
      <t>ブン</t>
    </rPh>
    <phoneticPr fontId="2"/>
  </si>
  <si>
    <t>施設_施設グループリンクID</t>
    <phoneticPr fontId="2"/>
  </si>
  <si>
    <t>施設_施設グループリンク属性グループID</t>
    <rPh sb="12" eb="14">
      <t>ゾクセイ</t>
    </rPh>
    <phoneticPr fontId="2"/>
  </si>
  <si>
    <t>施設_施設グループリンク名</t>
    <rPh sb="0" eb="2">
      <t>シセツ</t>
    </rPh>
    <rPh sb="3" eb="5">
      <t>シセツ</t>
    </rPh>
    <rPh sb="12" eb="13">
      <t>メイ</t>
    </rPh>
    <phoneticPr fontId="2"/>
  </si>
  <si>
    <t>施設_施設グループリンク属性グループ名</t>
    <rPh sb="18" eb="19">
      <t>メイ</t>
    </rPh>
    <phoneticPr fontId="2"/>
  </si>
  <si>
    <t>日光の施設グループ・日光東照宮の補足文</t>
  </si>
  <si>
    <t>日光の施設グループ・華厳の滝の補足文</t>
  </si>
  <si>
    <t>富士五湖の施設グループ・道の駅　富士吉田の補足文</t>
  </si>
  <si>
    <t>富士五湖の施設グループ・富士吉田市上吉田・歴史民俗博物館の補足文</t>
  </si>
  <si>
    <t>施設_施設グループリンク属性値ID</t>
    <rPh sb="12" eb="15">
      <t>ゾクセイチ</t>
    </rPh>
    <phoneticPr fontId="2"/>
  </si>
  <si>
    <t>施設_施設グループリンク属性値名</t>
    <rPh sb="0" eb="2">
      <t>シセツ</t>
    </rPh>
    <rPh sb="3" eb="5">
      <t>シセツ</t>
    </rPh>
    <rPh sb="12" eb="14">
      <t>ゾクセイ</t>
    </rPh>
    <rPh sb="14" eb="15">
      <t>アタイ</t>
    </rPh>
    <rPh sb="15" eb="16">
      <t>メイ</t>
    </rPh>
    <phoneticPr fontId="2"/>
  </si>
  <si>
    <t>Toshogu in Nikko Faciligy Group (Additional Info)</t>
    <phoneticPr fontId="2"/>
  </si>
  <si>
    <t>Kegon Waterfall in Nikko Faciligy Group (Additional Info)</t>
    <phoneticPr fontId="2"/>
  </si>
  <si>
    <t>Road Station in Fuji Goko Group (Additional Info)</t>
    <phoneticPr fontId="2"/>
  </si>
  <si>
    <t>History Museum in Fuji Goko Group (Additional Info)</t>
    <phoneticPr fontId="2"/>
  </si>
  <si>
    <t>メニュー01</t>
    <phoneticPr fontId="2"/>
  </si>
  <si>
    <t>メニュー02</t>
    <phoneticPr fontId="2"/>
  </si>
  <si>
    <t>一覧01</t>
    <rPh sb="0" eb="2">
      <t>イチラン</t>
    </rPh>
    <phoneticPr fontId="2"/>
  </si>
  <si>
    <t>一覧02</t>
    <rPh sb="0" eb="2">
      <t>イチラン</t>
    </rPh>
    <phoneticPr fontId="2"/>
  </si>
  <si>
    <t>詳細01</t>
    <rPh sb="0" eb="2">
      <t>ショウサイ</t>
    </rPh>
    <phoneticPr fontId="2"/>
  </si>
  <si>
    <t>詳細02</t>
    <rPh sb="0" eb="2">
      <t>ショウサイ</t>
    </rPh>
    <phoneticPr fontId="2"/>
  </si>
  <si>
    <t>レイアウトID</t>
    <phoneticPr fontId="2"/>
  </si>
  <si>
    <t>レイアウト名</t>
    <rPh sb="5" eb="6">
      <t>メイ</t>
    </rPh>
    <phoneticPr fontId="2"/>
  </si>
  <si>
    <t>レイアウトオブジェクト名称</t>
    <rPh sb="11" eb="13">
      <t>メイショウ</t>
    </rPh>
    <phoneticPr fontId="2"/>
  </si>
  <si>
    <t>トップ画像</t>
    <rPh sb="3" eb="5">
      <t>ガゾウ</t>
    </rPh>
    <phoneticPr fontId="2"/>
  </si>
  <si>
    <t>メニューボタン1</t>
  </si>
  <si>
    <t>メニューボタン1</t>
    <phoneticPr fontId="2"/>
  </si>
  <si>
    <t>メニューボタン2</t>
  </si>
  <si>
    <t>メニューボタン2</t>
    <phoneticPr fontId="2"/>
  </si>
  <si>
    <t>メニューボタン3</t>
  </si>
  <si>
    <t>メニューボタン3</t>
    <phoneticPr fontId="2"/>
  </si>
  <si>
    <t>親説明文</t>
    <rPh sb="0" eb="1">
      <t>オヤ</t>
    </rPh>
    <rPh sb="1" eb="4">
      <t>セツメイブン</t>
    </rPh>
    <phoneticPr fontId="2"/>
  </si>
  <si>
    <t>説明画像</t>
    <rPh sb="0" eb="2">
      <t>セツメイ</t>
    </rPh>
    <rPh sb="2" eb="4">
      <t>ガゾウ</t>
    </rPh>
    <phoneticPr fontId="2"/>
  </si>
  <si>
    <t>説明文</t>
    <rPh sb="0" eb="2">
      <t>セツメイ</t>
    </rPh>
    <rPh sb="2" eb="3">
      <t>ブン</t>
    </rPh>
    <phoneticPr fontId="2"/>
  </si>
  <si>
    <t>画像01</t>
    <rPh sb="0" eb="2">
      <t>ガゾウ</t>
    </rPh>
    <phoneticPr fontId="2"/>
  </si>
  <si>
    <t>説明文（メイン）</t>
    <rPh sb="0" eb="3">
      <t>セツメイブン</t>
    </rPh>
    <phoneticPr fontId="2"/>
  </si>
  <si>
    <t>説明文（補足）</t>
    <rPh sb="0" eb="3">
      <t>セツメイブン</t>
    </rPh>
    <rPh sb="4" eb="6">
      <t>ホソク</t>
    </rPh>
    <phoneticPr fontId="2"/>
  </si>
  <si>
    <t>Nikkos description</t>
    <phoneticPr fontId="2"/>
  </si>
  <si>
    <t>Nikko Toshogus description</t>
  </si>
  <si>
    <t>Kegon Waterfalls description</t>
  </si>
  <si>
    <t>Fuji Yoshida Road Stationss description</t>
  </si>
  <si>
    <t>Fuji Yoshida Hisotical Museums description</t>
  </si>
  <si>
    <t>Nikko Toshogus Group</t>
  </si>
  <si>
    <t>Nikko Toshogus Group description</t>
  </si>
  <si>
    <t>Fuji Gokos Group</t>
  </si>
  <si>
    <t>Fuji Gokos Group description</t>
  </si>
  <si>
    <t>layoutObjType</t>
  </si>
  <si>
    <t>レイアウトオブジェクトタイプ</t>
  </si>
  <si>
    <t>layoutMultiplicity</t>
  </si>
  <si>
    <t>レイアウト多重度</t>
    <rPh sb="5" eb="8">
      <t>タジュウド</t>
    </rPh>
    <phoneticPr fontId="1"/>
  </si>
  <si>
    <t>men</t>
    <phoneticPr fontId="2"/>
  </si>
  <si>
    <t>lst</t>
    <phoneticPr fontId="2"/>
  </si>
  <si>
    <t>det</t>
    <phoneticPr fontId="2"/>
  </si>
  <si>
    <t>多重度</t>
    <rPh sb="0" eb="3">
      <t>タジュウド</t>
    </rPh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</si>
  <si>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</si>
  <si>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</si>
  <si>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</si>
  <si>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</si>
  <si>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sin</t>
    <phoneticPr fontId="2"/>
  </si>
  <si>
    <t>multi</t>
    <phoneticPr fontId="2"/>
  </si>
  <si>
    <t>button</t>
    <phoneticPr fontId="2"/>
  </si>
  <si>
    <t>button</t>
    <phoneticPr fontId="2"/>
  </si>
  <si>
    <t>button</t>
    <phoneticPr fontId="2"/>
  </si>
  <si>
    <t>対象エンティティ</t>
    <rPh sb="0" eb="2">
      <t>タイショウ</t>
    </rPh>
    <phoneticPr fontId="2"/>
  </si>
  <si>
    <t>日光メニュー</t>
    <rPh sb="0" eb="2">
      <t>ニッコウ</t>
    </rPh>
    <phoneticPr fontId="2"/>
  </si>
  <si>
    <t>日光施設一覧</t>
    <rPh sb="0" eb="2">
      <t>ニッコウ</t>
    </rPh>
    <rPh sb="2" eb="4">
      <t>シセツ</t>
    </rPh>
    <rPh sb="4" eb="6">
      <t>イチラン</t>
    </rPh>
    <phoneticPr fontId="2"/>
  </si>
  <si>
    <t>日光施設詳細</t>
    <rPh sb="0" eb="2">
      <t>ニッコウ</t>
    </rPh>
    <rPh sb="2" eb="4">
      <t>シセツ</t>
    </rPh>
    <rPh sb="4" eb="6">
      <t>ショウサイ</t>
    </rPh>
    <phoneticPr fontId="2"/>
  </si>
  <si>
    <t>reg</t>
    <phoneticPr fontId="2"/>
  </si>
  <si>
    <t>fac</t>
    <phoneticPr fontId="2"/>
  </si>
  <si>
    <t>富士五湖メニュー</t>
    <rPh sb="0" eb="4">
      <t>フジゴコ</t>
    </rPh>
    <phoneticPr fontId="2"/>
  </si>
  <si>
    <t>富士五湖施設詳細</t>
    <rPh sb="0" eb="4">
      <t>フジゴコ</t>
    </rPh>
    <rPh sb="4" eb="6">
      <t>シセツ</t>
    </rPh>
    <rPh sb="6" eb="8">
      <t>ショウサイ</t>
    </rPh>
    <phoneticPr fontId="2"/>
  </si>
  <si>
    <t>富士五湖施設一覧</t>
    <rPh sb="0" eb="4">
      <t>フジゴコ</t>
    </rPh>
    <rPh sb="4" eb="6">
      <t>シセツ</t>
    </rPh>
    <rPh sb="6" eb="8">
      <t>イチラン</t>
    </rPh>
    <phoneticPr fontId="2"/>
  </si>
  <si>
    <t>スクリーンID</t>
    <phoneticPr fontId="2"/>
  </si>
  <si>
    <t>スクリーン名</t>
    <rPh sb="5" eb="6">
      <t>メイ</t>
    </rPh>
    <phoneticPr fontId="2"/>
  </si>
  <si>
    <t>レイアウトオブジェクトID</t>
    <phoneticPr fontId="2"/>
  </si>
  <si>
    <t>レイアウトオブジェクト名</t>
    <rPh sb="11" eb="12">
      <t>メイ</t>
    </rPh>
    <phoneticPr fontId="2"/>
  </si>
  <si>
    <t>エンティティ</t>
    <phoneticPr fontId="2"/>
  </si>
  <si>
    <t>属性グループID</t>
    <rPh sb="0" eb="2">
      <t>ゾクセイ</t>
    </rPh>
    <phoneticPr fontId="2"/>
  </si>
  <si>
    <t>属性グループ名</t>
    <rPh sb="0" eb="2">
      <t>ゾクセイ</t>
    </rPh>
    <rPh sb="6" eb="7">
      <t>メイ</t>
    </rPh>
    <phoneticPr fontId="2"/>
  </si>
  <si>
    <t>表示順</t>
    <rPh sb="0" eb="3">
      <t>ヒョウジジュン</t>
    </rPh>
    <phoneticPr fontId="2"/>
  </si>
  <si>
    <t>遷移先スクリーンID</t>
    <rPh sb="0" eb="3">
      <t>センイサキ</t>
    </rPh>
    <phoneticPr fontId="2"/>
  </si>
  <si>
    <t>遷移先スクリーン名</t>
    <rPh sb="0" eb="3">
      <t>センイサキ</t>
    </rPh>
    <rPh sb="8" eb="9">
      <t>メイ</t>
    </rPh>
    <phoneticPr fontId="2"/>
  </si>
  <si>
    <t>画像</t>
    <rPh sb="0" eb="2">
      <t>ガゾウ</t>
    </rPh>
    <phoneticPr fontId="2"/>
  </si>
  <si>
    <t>Image1</t>
    <phoneticPr fontId="2"/>
  </si>
  <si>
    <t>日光の画像</t>
    <rPh sb="0" eb="2">
      <t>ニッコウ</t>
    </rPh>
    <rPh sb="3" eb="5">
      <t>ガゾウ</t>
    </rPh>
    <phoneticPr fontId="2"/>
  </si>
  <si>
    <t>日光の空港有無</t>
    <rPh sb="0" eb="2">
      <t>ニッコウ</t>
    </rPh>
    <rPh sb="3" eb="5">
      <t>クウコウ</t>
    </rPh>
    <rPh sb="5" eb="7">
      <t>ウム</t>
    </rPh>
    <phoneticPr fontId="2"/>
  </si>
  <si>
    <t>富士五湖</t>
    <phoneticPr fontId="2"/>
  </si>
  <si>
    <t>富士五湖の説明文</t>
    <rPh sb="5" eb="8">
      <t>セツメイブン</t>
    </rPh>
    <phoneticPr fontId="2"/>
  </si>
  <si>
    <t>富士五湖の空港有無</t>
    <rPh sb="5" eb="7">
      <t>クウコウ</t>
    </rPh>
    <rPh sb="7" eb="9">
      <t>ウム</t>
    </rPh>
    <phoneticPr fontId="2"/>
  </si>
  <si>
    <t>富士五湖の画像</t>
    <rPh sb="5" eb="7">
      <t>ガゾウ</t>
    </rPh>
    <phoneticPr fontId="2"/>
  </si>
  <si>
    <t>img/nikko/image1.png</t>
    <phoneticPr fontId="2"/>
  </si>
  <si>
    <t>nohas</t>
    <phoneticPr fontId="2"/>
  </si>
  <si>
    <t>富士五湖の説明文</t>
    <rPh sb="0" eb="4">
      <t>フジゴコ</t>
    </rPh>
    <rPh sb="5" eb="8">
      <t>セツメイブン</t>
    </rPh>
    <phoneticPr fontId="2"/>
  </si>
  <si>
    <t>Fuji Goko</t>
    <phoneticPr fontId="2"/>
  </si>
  <si>
    <t>Fuji Gokos description</t>
    <phoneticPr fontId="2"/>
  </si>
  <si>
    <t>img/fujiGoko/image1.png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</si>
  <si>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</si>
  <si>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</si>
  <si>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</si>
  <si>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</si>
  <si>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</si>
  <si>
    <t>null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</si>
</sst>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</cellXfs>
  <cellStyles count="1">
    <cellStyle name="標準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7"/>
  <sheetViews>
    <sheetView tabSelected="1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15"/>
  <cols>
    <col min="1" max="1" width="2.5" style="1" customWidth="1"/>
    <col min="2" max="2" width="8.25" style="1" bestFit="1" customWidth="1"/>
    <col min="3" max="3" width="4.5" style="1" bestFit="1" customWidth="1"/>
    <col min="4" max="4" width="4" style="1" bestFit="1" customWidth="1"/>
    <col min="5" max="5" width="53" style="1" bestFit="1" customWidth="1"/>
    <col min="6" max="16384" width="9" style="1"/>
  </cols>
  <sheetData>
    <row r="1" spans="1:5" x14ac:dyDescent="0.15">
      <c r="A1" s="8" t="str">
        <f ca="1">RIGHT(CELL("filename"),LEN(CELL("filename"))-FIND("]",CELL("filename")))&amp;"_ID"</f>
        <v>地域_ID</v>
      </c>
      <c r="B1" s="9" t="s">
        <v>34</v>
      </c>
      <c r="C1" s="9" t="s">
        <v>6</v>
      </c>
      <c r="D1" s="10" t="s">
        <v>4</v>
      </c>
      <c r="E1" s="8" t="str">
        <f ca="1">"-- "&amp;RIGHT(CELL("filename"),LEN(CELL("filename"))-FIND("]",CELL("filename")))&amp;"（insert文）"</f>
        <v>-- 地域（insert文）</v>
      </c>
    </row>
    <row r="2" spans="1:5" x14ac:dyDescent="0.15">
      <c r="A2" s="5">
        <f>ROW()-1</f>
        <v>1</v>
      </c>
      <c r="B2" s="6" t="s">
        <v>132</v>
      </c>
      <c r="C2" s="6" t="s">
        <v>167</v>
      </c>
      <c r="D2" s="7"/>
      <c r="E2" s="5" t="str">
        <f t="shared" ref="E2:E7" si="0">"insert into M_LAYOUT values ("&amp;A2&amp;", now(), 1, now(), 1, 'val', '"&amp;$B2&amp;"', '"&amp;$C2&amp;"');"</f>
        <v>insert into M_LAYOUT values (1, now(), 1, now(), 1, 'val', 'メニュー01', 'men');</v>
      </c>
    </row>
    <row r="3" spans="1:5" x14ac:dyDescent="0.15">
      <c r="A3" s="5">
        <f t="shared" ref="A3:A7" si="1">ROW()-1</f>
        <v>2</v>
      </c>
      <c r="B3" s="6" t="s">
        <v>133</v>
      </c>
      <c r="C3" s="6" t="s">
        <v>167</v>
      </c>
      <c r="D3" s="7"/>
      <c r="E3" s="5" t="str">
        <f t="shared" si="0"/>
        <v>insert into M_LAYOUT values (2, now(), 1, now(), 1, 'val', 'メニュー02', 'men');</v>
      </c>
    </row>
    <row r="4" spans="1:5" x14ac:dyDescent="0.15">
      <c r="A4" s="5">
        <f t="shared" si="1"/>
        <v>3</v>
      </c>
      <c r="B4" s="6" t="s">
        <v>134</v>
      </c>
      <c r="C4" s="6" t="s">
        <v>168</v>
      </c>
      <c r="D4" s="7"/>
      <c r="E4" s="5" t="str">
        <f t="shared" si="0"/>
        <v>insert into M_LAYOUT values (3, now(), 1, now(), 1, 'val', '一覧01', 'lst');</v>
      </c>
    </row>
    <row r="5" spans="1:5" x14ac:dyDescent="0.15">
      <c r="A5" s="5">
        <f t="shared" si="1"/>
        <v>4</v>
      </c>
      <c r="B5" s="6" t="s">
        <v>135</v>
      </c>
      <c r="C5" s="6" t="s">
        <v>168</v>
      </c>
      <c r="D5" s="7"/>
      <c r="E5" s="5" t="str">
        <f t="shared" si="0"/>
        <v>insert into M_LAYOUT values (4, now(), 1, now(), 1, 'val', '一覧02', 'lst');</v>
      </c>
    </row>
    <row r="6" spans="1:5" x14ac:dyDescent="0.15">
      <c r="A6" s="5">
        <f t="shared" si="1"/>
        <v>5</v>
      </c>
      <c r="B6" s="6" t="s">
        <v>136</v>
      </c>
      <c r="C6" s="6" t="s">
        <v>169</v>
      </c>
      <c r="D6" s="7"/>
      <c r="E6" s="5" t="str">
        <f t="shared" si="0"/>
        <v>insert into M_LAYOUT values (5, now(), 1, now(), 1, 'val', '詳細01', 'det');</v>
      </c>
    </row>
    <row r="7" spans="1:5" x14ac:dyDescent="0.15">
      <c r="A7" s="5">
        <f t="shared" si="1"/>
        <v>6</v>
      </c>
      <c r="B7" s="6" t="s">
        <v>137</v>
      </c>
      <c r="C7" s="6" t="s">
        <v>169</v>
      </c>
      <c r="D7" s="7"/>
      <c r="E7" s="5" t="str">
        <f t="shared" si="0"/>
        <v>insert into M_LAYOUT values (6, now(), 1, now(), 1, 'val', '詳細02', 'det');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26.37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49</v>
      </c>
      <c r="F2" s="5" t="str">
        <f t="shared" ref="F2:F5" si="0">"insert into M_FACILITY values ("&amp;A2&amp;", now(), 1, now(), 1, 'val', "&amp;$B2&amp;", '"&amp;$D2&amp;"');"</f>
        <v>insert into M_FACILITY values (1, now(), 1, now(), 1, 'val', 1, 'dcls');</v>
      </c>
    </row>
    <row r="3" spans="1:6" x14ac:dyDescent="0.15">
      <c r="A3" s="5">
        <f t="shared" ref="A3:A5" si="1">ROW()-1</f>
        <v>2</v>
      </c>
      <c r="B3" s="6">
        <v>1</v>
      </c>
      <c r="C3" s="5" t="str">
        <f ca="1">VLOOKUP(B3,地域!$A:$E,5,FALSE)</f>
        <v>日光</v>
      </c>
      <c r="D3" s="6" t="s">
        <v>3</v>
      </c>
      <c r="E3" s="7" t="s">
        <v>50</v>
      </c>
      <c r="F3" s="5" t="str">
        <f t="shared" si="0"/>
        <v>insert into M_FACILITY values (2, now(), 1, now(), 1, 'val', 1, 'dcls');</v>
      </c>
    </row>
    <row r="4" spans="1:6" x14ac:dyDescent="0.15">
      <c r="A4" s="5">
        <f t="shared" si="1"/>
        <v>3</v>
      </c>
      <c r="B4" s="6">
        <v>2</v>
      </c>
      <c r="C4" s="5" t="str">
        <f ca="1">VLOOKUP(B4,地域!$A:$E,5,FALSE)</f>
        <v>富士五湖</v>
      </c>
      <c r="D4" s="6" t="s">
        <v>3</v>
      </c>
      <c r="E4" s="7" t="s">
        <v>51</v>
      </c>
      <c r="F4" s="5" t="str">
        <f t="shared" si="0"/>
        <v>insert into M_FACILITY values (3, now(), 1, now(), 1, 'val', 2, 'dcls');</v>
      </c>
    </row>
    <row r="5" spans="1:6" x14ac:dyDescent="0.15">
      <c r="A5" s="5">
        <f t="shared" si="1"/>
        <v>4</v>
      </c>
      <c r="B5" s="6">
        <v>2</v>
      </c>
      <c r="C5" s="5" t="str">
        <f ca="1">VLOOKUP(B5,地域!$A:$E,5,FALSE)</f>
        <v>富士五湖</v>
      </c>
      <c r="D5" s="6" t="s">
        <v>3</v>
      </c>
      <c r="E5" s="7" t="s">
        <v>52</v>
      </c>
      <c r="F5" s="5" t="str">
        <f t="shared" si="0"/>
        <v>insert into M_FACILITY values (4, now(), 1, now(), 1, 'val', 2, 'dcls');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4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53</v>
      </c>
      <c r="F2" s="2" t="str">
        <f t="shared" ref="F2:F4" si="0">"insert into M_FACILITY_ATTR_GRP values ("&amp;A2&amp;", now(), 1, now(), 1, 'val', '"&amp;$B2&amp;"', "&amp;$C2&amp;");"</f>
        <v>insert into M_FACILITY_ATTR_GRP values (1, now(), 1, now(), 1, 'val', 'txt', null);</v>
      </c>
    </row>
    <row r="3" spans="1:6" x14ac:dyDescent="0.15">
      <c r="A3" s="5">
        <f t="shared" ref="A3:A18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54</v>
      </c>
      <c r="F3" s="5" t="str">
        <f t="shared" si="0"/>
        <v>insert into M_FACILITY_ATTR_GRP values (2, now(), 1, now(), 1, 'val', 'txt', null);</v>
      </c>
    </row>
    <row r="4" spans="1:6" x14ac:dyDescent="0.15">
      <c r="A4" s="5">
        <f t="shared" si="1"/>
        <v>3</v>
      </c>
      <c r="B4" s="6" t="s">
        <v>56</v>
      </c>
      <c r="C4" s="6" t="s">
        <v>11</v>
      </c>
      <c r="D4" s="5" t="str">
        <f>IF(OR(ISBLANK(C4),C4="null"),"",VLOOKUP(C4,Code!$A:$C,3,FALSE))</f>
        <v/>
      </c>
      <c r="E4" s="7" t="s">
        <v>55</v>
      </c>
      <c r="F4" s="5" t="str">
        <f t="shared" si="0"/>
        <v>insert into M_FACILITY_ATTR_GRP values (3, now(), 1, now(), 1, 'val', 'img', null);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57</v>
      </c>
      <c r="C1" s="8" t="s">
        <v>58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VLOOKUP(B2,施設属性グループ!$A:$E,5,FALSE)</f>
        <v>施設名</v>
      </c>
      <c r="D2" s="3" t="s">
        <v>33</v>
      </c>
      <c r="E2" s="3" t="s">
        <v>34</v>
      </c>
      <c r="F2" s="4"/>
      <c r="G2" s="2" t="str">
        <f t="shared" ref="G2:G7" si="0">"insert into M_FACILITY_ATTR_GRP_LANG values ("&amp;A2&amp;", now(), 1, now(), 1, 'val', "&amp;$B2&amp;", '"&amp;$D2&amp;"', '"&amp;E2&amp;"');"</f>
        <v>insert into M_FACILITY_ATTR_GRP_LANG values (1, now(), 1, now(), 1, 'val', 1, 'ja', '名称');</v>
      </c>
    </row>
    <row r="3" spans="1:7" x14ac:dyDescent="0.15">
      <c r="A3" s="5">
        <f t="shared" ref="A3:A7" si="1">ROW()-1</f>
        <v>2</v>
      </c>
      <c r="B3" s="6">
        <v>1</v>
      </c>
      <c r="C3" s="5" t="str">
        <f ca="1">VLOOKUP(B3,施設属性グループ!$A:$E,5,FALSE)</f>
        <v>施設名</v>
      </c>
      <c r="D3" s="6" t="s">
        <v>37</v>
      </c>
      <c r="E3" s="6" t="s">
        <v>59</v>
      </c>
      <c r="F3" s="7"/>
      <c r="G3" s="5" t="str">
        <f t="shared" si="0"/>
        <v>insert into M_FACILITY_ATTR_GRP_LANG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VLOOKUP(B4,施設属性グループ!$A:$E,5,FALSE)</f>
        <v>施設説明文</v>
      </c>
      <c r="D4" s="6" t="s">
        <v>33</v>
      </c>
      <c r="E4" s="6" t="s">
        <v>25</v>
      </c>
      <c r="F4" s="7"/>
      <c r="G4" s="5" t="str">
        <f t="shared" si="0"/>
        <v>insert into M_FACILITY_ATTR_GRP_LANG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VLOOKUP(B5,施設属性グループ!$A:$E,5,FALSE)</f>
        <v>施設説明文</v>
      </c>
      <c r="D5" s="6" t="s">
        <v>37</v>
      </c>
      <c r="E5" s="6" t="s">
        <v>39</v>
      </c>
      <c r="F5" s="7"/>
      <c r="G5" s="5" t="str">
        <f t="shared" si="0"/>
        <v>insert into M_FACILITY_ATTR_GRP_LANG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VLOOKUP(B6,施設属性グループ!$A:$E,5,FALSE)</f>
        <v>画像1</v>
      </c>
      <c r="D6" s="6" t="s">
        <v>33</v>
      </c>
      <c r="E6" s="6" t="s">
        <v>55</v>
      </c>
      <c r="F6" s="7"/>
      <c r="G6" s="5" t="str">
        <f t="shared" si="0"/>
        <v>insert into M_FACILITY_ATTR_GRP_LANG values (5, now(), 1, now(), 1, 'val', 3, 'ja', '画像1');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VLOOKUP(B7,施設属性グループ!$A:$E,5,FALSE)</f>
        <v>画像1</v>
      </c>
      <c r="D7" s="6" t="s">
        <v>37</v>
      </c>
      <c r="E7" s="6" t="s">
        <v>60</v>
      </c>
      <c r="F7" s="7"/>
      <c r="G7" s="5" t="str">
        <f t="shared" si="0"/>
        <v>insert into M_FACILITY_ATTR_GRP_LANG values (6, now(), 1, now(), 1, 'val', 3, 'en', 'Image 1');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9" style="1" bestFit="1" customWidth="1"/>
    <col min="4" max="4" width="15.125" style="1" bestFit="1" customWidth="1"/>
    <col min="5" max="5" width="15.25" style="1" bestFit="1" customWidth="1"/>
    <col min="6" max="6" width="36.375" style="1" bestFit="1" customWidth="1"/>
    <col min="7" max="7" width="5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61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VLOOKUP(B2,施設!$A:$E,5,FALSE)</f>
        <v>日光東照宮</v>
      </c>
      <c r="D2" s="3">
        <v>1</v>
      </c>
      <c r="E2" s="2" t="str">
        <f ca="1">VLOOKUP(D2,施設属性グループ!$A:$E,5,FALSE)</f>
        <v>施設名</v>
      </c>
      <c r="F2" s="7" t="s">
        <v>67</v>
      </c>
      <c r="G2" s="2" t="str">
        <f t="shared" ref="G2:G13" si="0">"insert into M_FACILITY_ATTR_VAL values ("&amp;A2&amp;", now(), 1, now(), 1, 'val', "&amp;$B2&amp;", "&amp;$D2&amp;");"</f>
        <v>insert into M_FACILITY_ATTR_VAL values (1, now(), 1, now(), 1, 'val', 1, 1);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VLOOKUP(B3,施設!$A:$E,5,FALSE)</f>
        <v>日光東照宮</v>
      </c>
      <c r="D3" s="6">
        <v>2</v>
      </c>
      <c r="E3" s="5" t="str">
        <f ca="1">VLOOKUP(D3,施設属性グループ!$A:$E,5,FALSE)</f>
        <v>施設説明文</v>
      </c>
      <c r="F3" s="7" t="s">
        <v>68</v>
      </c>
      <c r="G3" s="5" t="str">
        <f t="shared" si="0"/>
        <v>insert into M_FACILITY_ATTR_VAL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VLOOKUP(B4,施設!$A:$E,5,FALSE)</f>
        <v>日光東照宮</v>
      </c>
      <c r="D4" s="6">
        <v>3</v>
      </c>
      <c r="E4" s="5" t="str">
        <f ca="1">VLOOKUP(D4,施設属性グループ!$A:$E,5,FALSE)</f>
        <v>画像1</v>
      </c>
      <c r="F4" s="7" t="s">
        <v>65</v>
      </c>
      <c r="G4" s="5" t="str">
        <f t="shared" si="0"/>
        <v>insert into M_FACILITY_ATTR_VAL values (3, now(), 1, now(), 1, 'val', 1, 3);</v>
      </c>
    </row>
    <row r="5" spans="1:7" x14ac:dyDescent="0.15">
      <c r="A5" s="5">
        <f t="shared" si="1"/>
        <v>4</v>
      </c>
      <c r="B5" s="6">
        <v>2</v>
      </c>
      <c r="C5" s="5" t="str">
        <f ca="1">VLOOKUP(B5,施設!$A:$E,5,FALSE)</f>
        <v>華厳の滝</v>
      </c>
      <c r="D5" s="6">
        <v>1</v>
      </c>
      <c r="E5" s="5" t="str">
        <f ca="1">VLOOKUP(D5,施設属性グループ!$A:$E,5,FALSE)</f>
        <v>施設名</v>
      </c>
      <c r="F5" s="7" t="s">
        <v>69</v>
      </c>
      <c r="G5" s="5" t="str">
        <f t="shared" si="0"/>
        <v>insert into M_FACILITY_ATTR_VAL values (4, now(), 1, now(), 1, 'val', 2, 1);</v>
      </c>
    </row>
    <row r="6" spans="1:7" x14ac:dyDescent="0.15">
      <c r="A6" s="5">
        <f t="shared" si="1"/>
        <v>5</v>
      </c>
      <c r="B6" s="6">
        <v>2</v>
      </c>
      <c r="C6" s="5" t="str">
        <f ca="1">VLOOKUP(B6,施設!$A:$E,5,FALSE)</f>
        <v>華厳の滝</v>
      </c>
      <c r="D6" s="6">
        <v>2</v>
      </c>
      <c r="E6" s="5" t="str">
        <f ca="1">VLOOKUP(D6,施設属性グループ!$A:$E,5,FALSE)</f>
        <v>施設説明文</v>
      </c>
      <c r="F6" s="7" t="s">
        <v>70</v>
      </c>
      <c r="G6" s="5" t="str">
        <f t="shared" si="0"/>
        <v>insert into M_FACILITY_ATTR_VAL values (5, now(), 1, now(), 1, 'val', 2, 2);</v>
      </c>
    </row>
    <row r="7" spans="1:7" x14ac:dyDescent="0.15">
      <c r="A7" s="5">
        <f t="shared" si="1"/>
        <v>6</v>
      </c>
      <c r="B7" s="6">
        <v>2</v>
      </c>
      <c r="C7" s="5" t="str">
        <f ca="1">VLOOKUP(B7,施設!$A:$E,5,FALSE)</f>
        <v>華厳の滝</v>
      </c>
      <c r="D7" s="6">
        <v>3</v>
      </c>
      <c r="E7" s="5" t="str">
        <f ca="1">VLOOKUP(D7,施設属性グループ!$A:$E,5,FALSE)</f>
        <v>画像1</v>
      </c>
      <c r="F7" s="7" t="s">
        <v>66</v>
      </c>
      <c r="G7" s="5" t="str">
        <f t="shared" si="0"/>
        <v>insert into M_FACILITY_ATTR_VAL values (6, now(), 1, now(), 1, 'val', 2, 3);</v>
      </c>
    </row>
    <row r="8" spans="1:7" x14ac:dyDescent="0.15">
      <c r="A8" s="5">
        <f t="shared" si="1"/>
        <v>7</v>
      </c>
      <c r="B8" s="6">
        <v>3</v>
      </c>
      <c r="C8" s="5" t="str">
        <f ca="1">VLOOKUP(B8,施設!$A:$E,5,FALSE)</f>
        <v>道の駅　富士吉田</v>
      </c>
      <c r="D8" s="6">
        <v>1</v>
      </c>
      <c r="E8" s="5" t="str">
        <f ca="1">VLOOKUP(D8,施設属性グループ!$A:$E,5,FALSE)</f>
        <v>施設名</v>
      </c>
      <c r="F8" s="7" t="s">
        <v>71</v>
      </c>
      <c r="G8" s="5" t="str">
        <f t="shared" si="0"/>
        <v>insert into M_FACILITY_ATTR_VAL values (7, now(), 1, now(), 1, 'val', 3, 1);</v>
      </c>
    </row>
    <row r="9" spans="1:7" x14ac:dyDescent="0.15">
      <c r="A9" s="5">
        <f t="shared" si="1"/>
        <v>8</v>
      </c>
      <c r="B9" s="6">
        <v>3</v>
      </c>
      <c r="C9" s="5" t="str">
        <f ca="1">VLOOKUP(B9,施設!$A:$E,5,FALSE)</f>
        <v>道の駅　富士吉田</v>
      </c>
      <c r="D9" s="6">
        <v>2</v>
      </c>
      <c r="E9" s="5" t="str">
        <f ca="1">VLOOKUP(D9,施設属性グループ!$A:$E,5,FALSE)</f>
        <v>施設説明文</v>
      </c>
      <c r="F9" s="7" t="s">
        <v>72</v>
      </c>
      <c r="G9" s="5" t="str">
        <f t="shared" si="0"/>
        <v>insert into M_FACILITY_ATTR_VAL values (8, now(), 1, now(), 1, 'val', 3, 2);</v>
      </c>
    </row>
    <row r="10" spans="1:7" x14ac:dyDescent="0.15">
      <c r="A10" s="5">
        <f t="shared" si="1"/>
        <v>9</v>
      </c>
      <c r="B10" s="6">
        <v>3</v>
      </c>
      <c r="C10" s="5" t="str">
        <f ca="1">VLOOKUP(B10,施設!$A:$E,5,FALSE)</f>
        <v>道の駅　富士吉田</v>
      </c>
      <c r="D10" s="6">
        <v>3</v>
      </c>
      <c r="E10" s="5" t="str">
        <f ca="1">VLOOKUP(D10,施設属性グループ!$A:$E,5,FALSE)</f>
        <v>画像1</v>
      </c>
      <c r="F10" s="7" t="s">
        <v>73</v>
      </c>
      <c r="G10" s="5" t="str">
        <f t="shared" si="0"/>
        <v>insert into M_FACILITY_ATTR_VAL values (9, now(), 1, now(), 1, 'val', 3, 3);</v>
      </c>
    </row>
    <row r="11" spans="1:7" x14ac:dyDescent="0.15">
      <c r="A11" s="5">
        <f t="shared" si="1"/>
        <v>10</v>
      </c>
      <c r="B11" s="6">
        <v>4</v>
      </c>
      <c r="C11" s="5" t="str">
        <f ca="1">VLOOKUP(B11,施設!$A:$E,5,FALSE)</f>
        <v>富士吉田市上吉田・歴史民俗博物館</v>
      </c>
      <c r="D11" s="6">
        <v>1</v>
      </c>
      <c r="E11" s="5" t="str">
        <f ca="1">VLOOKUP(D11,施設属性グループ!$A:$E,5,FALSE)</f>
        <v>施設名</v>
      </c>
      <c r="F11" s="7" t="s">
        <v>74</v>
      </c>
      <c r="G11" s="5" t="str">
        <f t="shared" si="0"/>
        <v>insert into M_FACILITY_ATTR_VAL values (10, now(), 1, now(), 1, 'val', 4, 1);</v>
      </c>
    </row>
    <row r="12" spans="1:7" x14ac:dyDescent="0.15">
      <c r="A12" s="5">
        <f t="shared" si="1"/>
        <v>11</v>
      </c>
      <c r="B12" s="6">
        <v>4</v>
      </c>
      <c r="C12" s="5" t="str">
        <f ca="1">VLOOKUP(B12,施設!$A:$E,5,FALSE)</f>
        <v>富士吉田市上吉田・歴史民俗博物館</v>
      </c>
      <c r="D12" s="6">
        <v>2</v>
      </c>
      <c r="E12" s="5" t="str">
        <f ca="1">VLOOKUP(D12,施設属性グループ!$A:$E,5,FALSE)</f>
        <v>施設説明文</v>
      </c>
      <c r="F12" s="7" t="s">
        <v>75</v>
      </c>
      <c r="G12" s="5" t="str">
        <f t="shared" si="0"/>
        <v>insert into M_FACILITY_ATTR_VAL values (11, now(), 1, now(), 1, 'val', 4, 2);</v>
      </c>
    </row>
    <row r="13" spans="1:7" x14ac:dyDescent="0.15">
      <c r="A13" s="5">
        <f t="shared" si="1"/>
        <v>12</v>
      </c>
      <c r="B13" s="6">
        <v>4</v>
      </c>
      <c r="C13" s="5" t="str">
        <f ca="1">VLOOKUP(B13,施設!$A:$E,5,FALSE)</f>
        <v>富士吉田市上吉田・歴史民俗博物館</v>
      </c>
      <c r="D13" s="6">
        <v>3</v>
      </c>
      <c r="E13" s="5" t="str">
        <f ca="1">VLOOKUP(D13,施設属性グループ!$A:$E,5,FALSE)</f>
        <v>画像1</v>
      </c>
      <c r="F13" s="7" t="s">
        <v>76</v>
      </c>
      <c r="G13" s="5" t="str">
        <f t="shared" si="0"/>
        <v>insert into M_FACILITY_ATTR_VAL values (12, now(), 1, now(), 1, 'val', 4, 3);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4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36.375" style="1" bestFit="1" customWidth="1"/>
    <col min="4" max="4" width="7.5" style="1" bestFit="1" customWidth="1"/>
    <col min="5" max="5" width="39.75" style="1" bestFit="1" customWidth="1"/>
    <col min="6" max="6" width="4" style="1" bestFit="1" customWidth="1"/>
    <col min="7" max="7" width="10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77</v>
      </c>
      <c r="C1" s="8" t="s">
        <v>78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VLOOKUP(B2,施設属性値!$A:$F,6,FALSE)</f>
        <v>日光東照宮の施設名</v>
      </c>
      <c r="D2" s="3" t="s">
        <v>33</v>
      </c>
      <c r="E2" s="3" t="s">
        <v>80</v>
      </c>
      <c r="F2" s="4"/>
      <c r="G2" s="2" t="str">
        <f t="shared" ref="G2:G24" si="0">"insert into M_FACILITY_ATTR_VAL_LANG values ("&amp;A2&amp;", now(), 1, now(), 1, 'val', "&amp;$B2&amp;", '"&amp;$D2&amp;"', '"&amp;$E2&amp;"');"</f>
        <v>insert into M_FACILITY_ATTR_VAL_LANG values (1, now(), 1, now(), 1, 'val', 1, 'ja', '日光東照宮');</v>
      </c>
    </row>
    <row r="3" spans="1:7" x14ac:dyDescent="0.15">
      <c r="A3" s="5">
        <f t="shared" ref="A3:A24" si="1">ROW()-1</f>
        <v>2</v>
      </c>
      <c r="B3" s="6">
        <v>1</v>
      </c>
      <c r="C3" s="5" t="str">
        <f ca="1">VLOOKUP(B3,施設属性値!$A:$F,6,FALSE)</f>
        <v>日光東照宮の施設名</v>
      </c>
      <c r="D3" s="6" t="s">
        <v>37</v>
      </c>
      <c r="E3" s="6" t="s">
        <v>79</v>
      </c>
      <c r="F3" s="7"/>
      <c r="G3" s="5" t="str">
        <f t="shared" si="0"/>
        <v>insert into M_FACILITY_ATTR_VAL_LANG values (2, now(), 1, now(), 1, 'val', 1, 'en', 'Nikko Toshogu');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VLOOKUP(B4,施設属性値!$A:$F,6,FALSE)</f>
        <v>日光東照宮の施設説明文</v>
      </c>
      <c r="D4" s="6" t="s">
        <v>33</v>
      </c>
      <c r="E4" s="6" t="s">
        <v>68</v>
      </c>
      <c r="F4" s="7"/>
      <c r="G4" s="5" t="str">
        <f t="shared" si="0"/>
        <v>insert into M_FACILITY_ATTR_VAL_LANG values (3, now(), 1, now(), 1, 'val', 2, 'ja', '日光東照宮の施設説明文');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VLOOKUP(B5,施設属性値!$A:$F,6,FALSE)</f>
        <v>日光東照宮の施設説明文</v>
      </c>
      <c r="D5" s="6" t="s">
        <v>37</v>
      </c>
      <c r="E5" s="6" t="s">
        <v>155</v>
      </c>
      <c r="F5" s="7"/>
      <c r="G5" s="5" t="str">
        <f t="shared" si="0"/>
        <v>insert into M_FACILITY_ATTR_VAL_LANG values (4, now(), 1, now(), 1, 'val', 2, 'en', 'Nikko Toshogus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VLOOKUP(B6,施設属性値!$A:$F,6,FALSE)</f>
        <v>日光東照宮の画像1</v>
      </c>
      <c r="D6" s="6" t="s">
        <v>33</v>
      </c>
      <c r="E6" s="6" t="s">
        <v>81</v>
      </c>
      <c r="F6" s="7"/>
      <c r="G6" s="5" t="str">
        <f t="shared" si="0"/>
        <v>insert into M_FACILITY_ATTR_VAL_LANG values (5, now(), 1, now(), 1, 'val', 3, 'ja', 'img/nikko/image1_ja.png');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VLOOKUP(B7,施設属性値!$A:$F,6,FALSE)</f>
        <v>日光東照宮の画像1</v>
      </c>
      <c r="D7" s="6" t="s">
        <v>37</v>
      </c>
      <c r="E7" s="6" t="s">
        <v>82</v>
      </c>
      <c r="F7" s="7"/>
      <c r="G7" s="5" t="str">
        <f t="shared" si="0"/>
        <v>insert into M_FACILITY_ATTR_VAL_LANG values (6, now(), 1, now(), 1, 'val', 3, 'en', 'img/nikko/image1_en.png');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VLOOKUP(B8,施設属性値!$A:$F,6,FALSE)</f>
        <v>華厳の滝の施設名</v>
      </c>
      <c r="D8" s="6" t="s">
        <v>33</v>
      </c>
      <c r="E8" s="6" t="s">
        <v>83</v>
      </c>
      <c r="F8" s="7"/>
      <c r="G8" s="5" t="str">
        <f t="shared" si="0"/>
        <v>insert into M_FACILITY_ATTR_VAL_LANG values (7, now(), 1, now(), 1, 'val', 4, 'ja', '華厳の滝');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VLOOKUP(B9,施設属性値!$A:$F,6,FALSE)</f>
        <v>華厳の滝の施設名</v>
      </c>
      <c r="D9" s="6" t="s">
        <v>37</v>
      </c>
      <c r="E9" s="6" t="s">
        <v>84</v>
      </c>
      <c r="F9" s="7"/>
      <c r="G9" s="5" t="str">
        <f t="shared" si="0"/>
        <v>insert into M_FACILITY_ATTR_VAL_LANG values (8, now(), 1, now(), 1, 'val', 4, 'en', 'Kegon Waterfall');</v>
      </c>
    </row>
    <row r="10" spans="1:7" x14ac:dyDescent="0.15">
      <c r="A10" s="5">
        <f t="shared" si="1"/>
        <v>9</v>
      </c>
      <c r="B10" s="6">
        <v>5</v>
      </c>
      <c r="C10" s="5" t="str">
        <f ca="1">VLOOKUP(B10,施設属性値!$A:$F,6,FALSE)</f>
        <v>華厳の滝の施設説明文</v>
      </c>
      <c r="D10" s="6" t="s">
        <v>33</v>
      </c>
      <c r="E10" s="6" t="s">
        <v>70</v>
      </c>
      <c r="F10" s="7"/>
      <c r="G10" s="5" t="str">
        <f t="shared" si="0"/>
        <v>insert into M_FACILITY_ATTR_VAL_LANG values (9, now(), 1, now(), 1, 'val', 5, 'ja', '華厳の滝の施設説明文');</v>
      </c>
    </row>
    <row r="11" spans="1:7" x14ac:dyDescent="0.15">
      <c r="A11" s="5">
        <f t="shared" si="1"/>
        <v>10</v>
      </c>
      <c r="B11" s="6">
        <v>5</v>
      </c>
      <c r="C11" s="5" t="str">
        <f ca="1">VLOOKUP(B11,施設属性値!$A:$F,6,FALSE)</f>
        <v>華厳の滝の施設説明文</v>
      </c>
      <c r="D11" s="6" t="s">
        <v>37</v>
      </c>
      <c r="E11" s="6" t="s">
        <v>156</v>
      </c>
      <c r="F11" s="7"/>
      <c r="G11" s="5" t="str">
        <f t="shared" si="0"/>
        <v>insert into M_FACILITY_ATTR_VAL_LANG values (10, now(), 1, now(), 1, 'val', 5, 'en', 'Kegon Waterfalls description');</v>
      </c>
    </row>
    <row r="12" spans="1:7" x14ac:dyDescent="0.15">
      <c r="A12" s="5">
        <f t="shared" si="1"/>
        <v>11</v>
      </c>
      <c r="B12" s="6">
        <v>6</v>
      </c>
      <c r="C12" s="5" t="str">
        <f ca="1">VLOOKUP(B12,施設属性値!$A:$F,6,FALSE)</f>
        <v>華厳の滝の画像1</v>
      </c>
      <c r="D12" s="6" t="s">
        <v>33</v>
      </c>
      <c r="E12" s="6" t="s">
        <v>85</v>
      </c>
      <c r="F12" s="7"/>
      <c r="G12" s="5" t="str">
        <f t="shared" si="0"/>
        <v>insert into M_FACILITY_ATTR_VAL_LANG values (11, now(), 1, now(), 1, 'val', 6, 'ja', 'img/kegon/image1_ja.png');</v>
      </c>
    </row>
    <row r="13" spans="1:7" x14ac:dyDescent="0.15">
      <c r="A13" s="5">
        <f t="shared" si="1"/>
        <v>12</v>
      </c>
      <c r="B13" s="6">
        <v>6</v>
      </c>
      <c r="C13" s="5" t="str">
        <f ca="1">VLOOKUP(B13,施設属性値!$A:$F,6,FALSE)</f>
        <v>華厳の滝の画像1</v>
      </c>
      <c r="D13" s="6" t="s">
        <v>37</v>
      </c>
      <c r="E13" s="6" t="s">
        <v>86</v>
      </c>
      <c r="F13" s="7"/>
      <c r="G13" s="5" t="str">
        <f t="shared" si="0"/>
        <v>insert into M_FACILITY_ATTR_VAL_LANG values (12, now(), 1, now(), 1, 'val', 6, 'en', 'img/kegon/image1_en.png');</v>
      </c>
    </row>
    <row r="14" spans="1:7" x14ac:dyDescent="0.15">
      <c r="A14" s="5">
        <f t="shared" si="1"/>
        <v>13</v>
      </c>
      <c r="B14" s="6">
        <v>7</v>
      </c>
      <c r="C14" s="5" t="str">
        <f ca="1">VLOOKUP(B14,施設属性値!$A:$F,6,FALSE)</f>
        <v>道の駅　富士吉田の施設名</v>
      </c>
      <c r="D14" s="6" t="s">
        <v>33</v>
      </c>
      <c r="E14" s="6" t="s">
        <v>87</v>
      </c>
      <c r="F14" s="7"/>
      <c r="G14" s="5" t="str">
        <f t="shared" si="0"/>
        <v>insert into M_FACILITY_ATTR_VAL_LANG values (13, now(), 1, now(), 1, 'val', 7, 'ja', '道の駅　富士吉田');</v>
      </c>
    </row>
    <row r="15" spans="1:7" x14ac:dyDescent="0.15">
      <c r="A15" s="5">
        <f t="shared" si="1"/>
        <v>14</v>
      </c>
      <c r="B15" s="6">
        <v>7</v>
      </c>
      <c r="C15" s="5" t="str">
        <f ca="1">VLOOKUP(B15,施設属性値!$A:$F,6,FALSE)</f>
        <v>道の駅　富士吉田の施設名</v>
      </c>
      <c r="D15" s="6" t="s">
        <v>37</v>
      </c>
      <c r="E15" s="6" t="s">
        <v>88</v>
      </c>
      <c r="F15" s="7"/>
      <c r="G15" s="5" t="str">
        <f t="shared" si="0"/>
        <v>insert into M_FACILITY_ATTR_VAL_LANG values (14, now(), 1, now(), 1, 'val', 7, 'en', 'Fuji Yoshida Road Station');</v>
      </c>
    </row>
    <row r="16" spans="1:7" x14ac:dyDescent="0.15">
      <c r="A16" s="5">
        <f t="shared" si="1"/>
        <v>15</v>
      </c>
      <c r="B16" s="6">
        <v>8</v>
      </c>
      <c r="C16" s="5" t="str">
        <f ca="1">VLOOKUP(B16,施設属性値!$A:$F,6,FALSE)</f>
        <v>道の駅　富士吉田の施設説明文</v>
      </c>
      <c r="D16" s="6" t="s">
        <v>33</v>
      </c>
      <c r="E16" s="6" t="s">
        <v>72</v>
      </c>
      <c r="F16" s="7"/>
      <c r="G16" s="5" t="str">
        <f t="shared" si="0"/>
        <v>insert into M_FACILITY_ATTR_VAL_LANG values (15, now(), 1, now(), 1, 'val', 8, 'ja', '道の駅　富士吉田の施設説明文');</v>
      </c>
    </row>
    <row r="17" spans="1:7" x14ac:dyDescent="0.15">
      <c r="A17" s="5">
        <f t="shared" si="1"/>
        <v>16</v>
      </c>
      <c r="B17" s="6">
        <v>8</v>
      </c>
      <c r="C17" s="5" t="str">
        <f ca="1">VLOOKUP(B17,施設属性値!$A:$F,6,FALSE)</f>
        <v>道の駅　富士吉田の施設説明文</v>
      </c>
      <c r="D17" s="6" t="s">
        <v>37</v>
      </c>
      <c r="E17" s="6" t="s">
        <v>157</v>
      </c>
      <c r="F17" s="7"/>
      <c r="G17" s="5" t="str">
        <f t="shared" si="0"/>
        <v>insert into M_FACILITY_ATTR_VAL_LANG values (16, now(), 1, now(), 1, 'val', 8, 'en', 'Fuji Yoshida Road Stationss description');</v>
      </c>
    </row>
    <row r="18" spans="1:7" x14ac:dyDescent="0.15">
      <c r="A18" s="5">
        <f t="shared" si="1"/>
        <v>17</v>
      </c>
      <c r="B18" s="6">
        <v>9</v>
      </c>
      <c r="C18" s="5" t="str">
        <f ca="1">VLOOKUP(B18,施設属性値!$A:$F,6,FALSE)</f>
        <v>道の駅　富士吉田の画像1</v>
      </c>
      <c r="D18" s="6" t="s">
        <v>33</v>
      </c>
      <c r="E18" s="6" t="s">
        <v>90</v>
      </c>
      <c r="F18" s="7"/>
      <c r="G18" s="5" t="str">
        <f t="shared" si="0"/>
        <v>insert into M_FACILITY_ATTR_VAL_LANG values (17, now(), 1, now(), 1, 'val', 9, 'ja', 'img/fujiYoshida/image1_jp.png');</v>
      </c>
    </row>
    <row r="19" spans="1:7" x14ac:dyDescent="0.15">
      <c r="A19" s="5">
        <f t="shared" si="1"/>
        <v>18</v>
      </c>
      <c r="B19" s="6">
        <v>9</v>
      </c>
      <c r="C19" s="5" t="str">
        <f ca="1">VLOOKUP(B19,施設属性値!$A:$F,6,FALSE)</f>
        <v>道の駅　富士吉田の画像1</v>
      </c>
      <c r="D19" s="6" t="s">
        <v>37</v>
      </c>
      <c r="E19" s="6" t="s">
        <v>89</v>
      </c>
      <c r="F19" s="7"/>
      <c r="G19" s="5" t="str">
        <f t="shared" si="0"/>
        <v>insert into M_FACILITY_ATTR_VAL_LANG values (18, now(), 1, now(), 1, 'val', 9, 'en', 'img/fujiYoshida/image1_en.png');</v>
      </c>
    </row>
    <row r="20" spans="1:7" x14ac:dyDescent="0.15">
      <c r="A20" s="5">
        <f t="shared" si="1"/>
        <v>19</v>
      </c>
      <c r="B20" s="6">
        <v>10</v>
      </c>
      <c r="C20" s="5" t="str">
        <f ca="1">VLOOKUP(B20,施設属性値!$A:$F,6,FALSE)</f>
        <v>富士吉田市上吉田・歴史民俗博物館の施設名</v>
      </c>
      <c r="D20" s="6" t="s">
        <v>33</v>
      </c>
      <c r="E20" s="6" t="s">
        <v>91</v>
      </c>
      <c r="F20" s="7"/>
      <c r="G20" s="5" t="str">
        <f t="shared" si="0"/>
        <v>insert into M_FACILITY_ATTR_VAL_LANG values (19, now(), 1, now(), 1, 'val', 10, 'ja', '富士吉田市上吉田・歴史民俗博物館');</v>
      </c>
    </row>
    <row r="21" spans="1:7" x14ac:dyDescent="0.15">
      <c r="A21" s="5">
        <f t="shared" si="1"/>
        <v>20</v>
      </c>
      <c r="B21" s="6">
        <v>10</v>
      </c>
      <c r="C21" s="5" t="str">
        <f ca="1">VLOOKUP(B21,施設属性値!$A:$F,6,FALSE)</f>
        <v>富士吉田市上吉田・歴史民俗博物館の施設名</v>
      </c>
      <c r="D21" s="6" t="s">
        <v>37</v>
      </c>
      <c r="E21" s="6" t="s">
        <v>92</v>
      </c>
      <c r="F21" s="7"/>
      <c r="G21" s="5" t="str">
        <f t="shared" si="0"/>
        <v>insert into M_FACILITY_ATTR_VAL_LANG values (20, now(), 1, now(), 1, 'val', 10, 'en', 'Fuji Yoshida Hisotical Museum');</v>
      </c>
    </row>
    <row r="22" spans="1:7" x14ac:dyDescent="0.15">
      <c r="A22" s="5">
        <f t="shared" si="1"/>
        <v>21</v>
      </c>
      <c r="B22" s="6">
        <v>11</v>
      </c>
      <c r="C22" s="5" t="str">
        <f ca="1">VLOOKUP(B22,施設属性値!$A:$F,6,FALSE)</f>
        <v>富士吉田市上吉田・歴史民俗博物館の施設説明文</v>
      </c>
      <c r="D22" s="6" t="s">
        <v>33</v>
      </c>
      <c r="E22" s="6" t="s">
        <v>75</v>
      </c>
      <c r="F22" s="7"/>
      <c r="G22" s="5" t="str">
        <f t="shared" si="0"/>
        <v>insert into M_FACILITY_ATTR_VAL_LANG values (21, now(), 1, now(), 1, 'val', 11, 'ja', '富士吉田市上吉田・歴史民俗博物館の施設説明文');</v>
      </c>
    </row>
    <row r="23" spans="1:7" x14ac:dyDescent="0.15">
      <c r="A23" s="5">
        <f t="shared" si="1"/>
        <v>22</v>
      </c>
      <c r="B23" s="6">
        <v>11</v>
      </c>
      <c r="C23" s="5" t="str">
        <f ca="1">VLOOKUP(B23,施設属性値!$A:$F,6,FALSE)</f>
        <v>富士吉田市上吉田・歴史民俗博物館の施設説明文</v>
      </c>
      <c r="D23" s="6" t="s">
        <v>37</v>
      </c>
      <c r="E23" s="6" t="s">
        <v>158</v>
      </c>
      <c r="F23" s="7"/>
      <c r="G23" s="5" t="str">
        <f t="shared" si="0"/>
        <v>insert into M_FACILITY_ATTR_VAL_LANG values (22, now(), 1, now(), 1, 'val', 11, 'en', 'Fuji Yoshida Hisotical Museums description');</v>
      </c>
    </row>
    <row r="24" spans="1:7" x14ac:dyDescent="0.15">
      <c r="A24" s="5">
        <f t="shared" si="1"/>
        <v>23</v>
      </c>
      <c r="B24" s="6">
        <v>12</v>
      </c>
      <c r="C24" s="5" t="str">
        <f ca="1">VLOOKUP(B24,施設属性値!$A:$F,6,FALSE)</f>
        <v>富士吉田市上吉田・歴史民俗博物館の画像1</v>
      </c>
      <c r="D24" s="6" t="s">
        <v>48</v>
      </c>
      <c r="E24" s="6" t="s">
        <v>93</v>
      </c>
      <c r="F24" s="7"/>
      <c r="G24" s="5" t="str">
        <f t="shared" si="0"/>
        <v>insert into M_FACILITY_ATTR_VAL_LANG values (23, now(), 1, now(), 1, 'val', 12, 'common', 'img/fujiYoshidaHistoricalMuseum/image_1_common.png');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1.375" style="1" bestFit="1" customWidth="1"/>
    <col min="5" max="5" width="18.625" style="1" bestFit="1" customWidth="1"/>
    <col min="6" max="6" width="52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0</v>
      </c>
      <c r="C1" s="8" t="s">
        <v>35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 t="s">
        <v>3</v>
      </c>
      <c r="E2" s="7" t="s">
        <v>94</v>
      </c>
      <c r="F2" s="5" t="str">
        <f>"insert into M_FACILITY_GRP values ("&amp;A2&amp;", now(), 1, now(), 1, 'val', "&amp;$B2&amp;", '"&amp;$D2&amp;"');"</f>
        <v>insert into M_FACILITY_GRP values (1, now(), 1, now(), 1, 'val', 1, 'dcls');</v>
      </c>
    </row>
    <row r="3" spans="1:6" x14ac:dyDescent="0.15">
      <c r="A3" s="5">
        <f t="shared" ref="A3" si="0">ROW()-1</f>
        <v>2</v>
      </c>
      <c r="B3" s="6">
        <v>2</v>
      </c>
      <c r="C3" s="5" t="str">
        <f ca="1">VLOOKUP(B3,地域!$A:$E,5,FALSE)</f>
        <v>富士五湖</v>
      </c>
      <c r="D3" s="6" t="s">
        <v>3</v>
      </c>
      <c r="E3" s="7" t="s">
        <v>95</v>
      </c>
      <c r="F3" s="5" t="str">
        <f t="shared" ref="F2:F3" si="1">"insert into M_FACILITY_GRP values ("&amp;A3&amp;", now(), 1, now(), 1, 'val', "&amp;$B3&amp;", '"&amp;$D3&amp;"');"</f>
        <v>insert into M_FACILITY_GRP values (2, now(), 1, now(), 1, 'val', 2, 'dcls');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5.25" style="1" bestFit="1" customWidth="1"/>
    <col min="6" max="6" width="59.62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96</v>
      </c>
      <c r="F2" s="2" t="str">
        <f t="shared" ref="F2:F3" si="0">"insert into M_FACILITY_GRP_ATTR_GRP values ("&amp;A2&amp;", now(), 1, now(), 1, 'val', '"&amp;$B2&amp;"', "&amp;$C2&amp;");"</f>
        <v>insert into M_FACILITY_GRP_ATTR_GRP values (1, now(), 1, now(), 1, 'val', 'txt', null);</v>
      </c>
    </row>
    <row r="3" spans="1:6" x14ac:dyDescent="0.15">
      <c r="A3" s="5">
        <f t="shared" ref="A3" si="1">ROW()-1</f>
        <v>2</v>
      </c>
      <c r="B3" s="6" t="s">
        <v>9</v>
      </c>
      <c r="C3" s="6" t="s">
        <v>11</v>
      </c>
      <c r="D3" s="5" t="str">
        <f>IF(C3="null","",VLOOKUP(C3,Code!$A:$C,3,FALSE))</f>
        <v/>
      </c>
      <c r="E3" s="7" t="s">
        <v>97</v>
      </c>
      <c r="F3" s="5" t="str">
        <f t="shared" si="0"/>
        <v>insert into M_FACILITY_GRP_ATTR_GRP values (2, now(), 1, now(), 1, 'val', 'txt', null);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2" style="1" bestFit="1" customWidth="1"/>
    <col min="3" max="3" width="21.625" style="1" bestFit="1" customWidth="1"/>
    <col min="4" max="4" width="7.5" style="1" bestFit="1" customWidth="1"/>
    <col min="5" max="5" width="8.75" style="1" bestFit="1" customWidth="1"/>
    <col min="6" max="6" width="4" style="1" bestFit="1" customWidth="1"/>
    <col min="7" max="7" width="71.8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98</v>
      </c>
      <c r="C1" s="8" t="s">
        <v>99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VLOOKUP(B2,施設グループ属性グループ!$A:$E,5,FALSE)</f>
        <v>施設グループ名</v>
      </c>
      <c r="D2" s="3" t="s">
        <v>33</v>
      </c>
      <c r="E2" s="3" t="s">
        <v>34</v>
      </c>
      <c r="F2" s="4"/>
      <c r="G2" s="2" t="str">
        <f t="shared" ref="G2:G5" si="0">"insert into M_FACILITY_GRP_ATTR_GRP_LANG values ("&amp;A2&amp;", now(), 1, now(), 1, 'val', "&amp;$B2&amp;", '"&amp;$D2&amp;"', '"&amp;E2&amp;"');"</f>
        <v>insert into M_FACILITY_GRP_ATTR_GRP_LANG values (1, now(), 1, now(), 1, 'val', 1, 'ja', '名称');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VLOOKUP(B3,施設グループ属性グループ!$A:$E,5,FALSE)</f>
        <v>施設グループ名</v>
      </c>
      <c r="D3" s="6" t="s">
        <v>37</v>
      </c>
      <c r="E3" s="6" t="s">
        <v>59</v>
      </c>
      <c r="F3" s="7"/>
      <c r="G3" s="5" t="str">
        <f t="shared" si="0"/>
        <v>insert into M_FACILITY_GRP_ATTR_GRP_LANG values (2, now(), 1, now(), 1, 'val', 1, 'en', 'Name');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VLOOKUP(B4,施設グループ属性グループ!$A:$E,5,FALSE)</f>
        <v>施設グループ説明文</v>
      </c>
      <c r="D4" s="6" t="s">
        <v>33</v>
      </c>
      <c r="E4" s="6" t="s">
        <v>25</v>
      </c>
      <c r="F4" s="7"/>
      <c r="G4" s="5" t="str">
        <f t="shared" si="0"/>
        <v>insert into M_FACILITY_GRP_ATTR_GRP_LANG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VLOOKUP(B5,施設グループ属性グループ!$A:$E,5,FALSE)</f>
        <v>施設グループ説明文</v>
      </c>
      <c r="D5" s="6" t="s">
        <v>37</v>
      </c>
      <c r="E5" s="6" t="s">
        <v>39</v>
      </c>
      <c r="F5" s="7"/>
      <c r="G5" s="5" t="str">
        <f t="shared" si="0"/>
        <v>insert into M_FACILITY_GRP_ATTR_GRP_LANG values (4, now(), 1, now(), 1, 'val', 2, 'en', 'Description');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1.75" style="1" bestFit="1" customWidth="1"/>
    <col min="3" max="3" width="18.625" style="1" bestFit="1" customWidth="1"/>
    <col min="4" max="4" width="15.125" style="1" bestFit="1" customWidth="1"/>
    <col min="5" max="5" width="15.25" style="1" bestFit="1" customWidth="1"/>
    <col min="6" max="6" width="31.625" style="1" bestFit="1" customWidth="1"/>
    <col min="7" max="7" width="56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100</v>
      </c>
      <c r="C1" s="8" t="s">
        <v>62</v>
      </c>
      <c r="D1" s="9" t="s">
        <v>63</v>
      </c>
      <c r="E1" s="8" t="s">
        <v>64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VLOOKUP(B2,施設グループ!$A:$E,5,FALSE)</f>
        <v>日光の施設グループ</v>
      </c>
      <c r="D2" s="3">
        <v>1</v>
      </c>
      <c r="E2" s="2" t="str">
        <f ca="1">VLOOKUP(D2,施設グループ属性グループ!$A:$E,5,FALSE)</f>
        <v>施設グループ名</v>
      </c>
      <c r="F2" s="7" t="s">
        <v>101</v>
      </c>
      <c r="G2" s="2" t="str">
        <f t="shared" ref="G2:G5" si="0">"insert into M_FACILITY_GRP_ATTR_VAL values ("&amp;A2&amp;", now(), 1, now(), 1, 'val', "&amp;$B2&amp;", "&amp;$D2&amp;");"</f>
        <v>insert into M_FACILITY_GRP_ATTR_VAL values (1, now(), 1, now(), 1, 'val', 1, 1);</v>
      </c>
    </row>
    <row r="3" spans="1:7" x14ac:dyDescent="0.15">
      <c r="A3" s="5">
        <f t="shared" ref="A3:A5" si="1">ROW()-1</f>
        <v>2</v>
      </c>
      <c r="B3" s="6">
        <v>1</v>
      </c>
      <c r="C3" s="5" t="str">
        <f ca="1">VLOOKUP(B3,施設グループ!$A:$E,5,FALSE)</f>
        <v>日光の施設グループ</v>
      </c>
      <c r="D3" s="6">
        <v>2</v>
      </c>
      <c r="E3" s="5" t="str">
        <f ca="1">VLOOKUP(D3,施設グループ属性グループ!$A:$E,5,FALSE)</f>
        <v>施設グループ説明文</v>
      </c>
      <c r="F3" s="7" t="s">
        <v>102</v>
      </c>
      <c r="G3" s="5" t="str">
        <f t="shared" si="0"/>
        <v>insert into M_FACILITY_GRP_ATTR_VAL values (2, now(), 1, now(), 1, 'val', 1, 2);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VLOOKUP(B4,施設グループ!$A:$E,5,FALSE)</f>
        <v>富士五湖の施設グループ</v>
      </c>
      <c r="D4" s="6">
        <v>1</v>
      </c>
      <c r="E4" s="5" t="str">
        <f ca="1">VLOOKUP(D4,施設グループ属性グループ!$A:$E,5,FALSE)</f>
        <v>施設グループ名</v>
      </c>
      <c r="F4" s="7" t="s">
        <v>103</v>
      </c>
      <c r="G4" s="5" t="str">
        <f t="shared" si="0"/>
        <v>insert into M_FACILITY_GRP_ATTR_VAL values (3, now(), 1, now(), 1, 'val', 2, 1);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VLOOKUP(B5,施設グループ!$A:$E,5,FALSE)</f>
        <v>富士五湖の施設グループ</v>
      </c>
      <c r="D5" s="6">
        <v>2</v>
      </c>
      <c r="E5" s="5" t="str">
        <f ca="1">VLOOKUP(D5,施設グループ属性グループ!$A:$E,5,FALSE)</f>
        <v>施設グループ説明文</v>
      </c>
      <c r="F5" s="7" t="s">
        <v>104</v>
      </c>
      <c r="G5" s="5" t="str">
        <f t="shared" si="0"/>
        <v>insert into M_FACILITY_GRP_ATTR_VAL values (4, now(), 1, now(), 1, 'val', 2, 2);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6.75" style="1" bestFit="1" customWidth="1"/>
    <col min="3" max="3" width="31.625" style="1" bestFit="1" customWidth="1"/>
    <col min="4" max="4" width="7.5" style="1" bestFit="1" customWidth="1"/>
    <col min="5" max="5" width="25.25" style="1" bestFit="1" customWidth="1"/>
    <col min="6" max="6" width="4" style="1" bestFit="1" customWidth="1"/>
    <col min="7" max="7" width="84.6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105</v>
      </c>
      <c r="C1" s="8" t="s">
        <v>109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VLOOKUP(B2,施設グループ属性値!$A:$F,6,FALSE)</f>
        <v>日光東照宮の施設グループ名</v>
      </c>
      <c r="D2" s="3" t="s">
        <v>33</v>
      </c>
      <c r="E2" s="3" t="s">
        <v>106</v>
      </c>
      <c r="F2" s="4"/>
      <c r="G2" s="2" t="str">
        <f t="shared" ref="G2:G9" si="0">"insert into M_FACILITY_GRP_ATTR_VAL_LANG values ("&amp;A2&amp;", now(), 1, now(), 1, 'val', "&amp;$B2&amp;", '"&amp;$D2&amp;"', '"&amp;$E2&amp;"');"</f>
        <v>insert into M_FACILITY_GRP_ATTR_VAL_LANG values (1, now(), 1, now(), 1, 'val', 1, 'ja', '日光東照宮の施設グループ');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VLOOKUP(B3,施設グループ属性値!$A:$F,6,FALSE)</f>
        <v>日光東照宮の施設グループ名</v>
      </c>
      <c r="D3" s="6" t="s">
        <v>37</v>
      </c>
      <c r="E3" s="6" t="s">
        <v>159</v>
      </c>
      <c r="F3" s="7"/>
      <c r="G3" s="5" t="str">
        <f t="shared" si="0"/>
        <v>insert into M_FACILITY_GRP_ATTR_VAL_LANG values (2, now(), 1, now(), 1, 'val', 1, 'en', 'Nikko Toshogus Group');</v>
      </c>
    </row>
    <row r="4" spans="1:7" x14ac:dyDescent="0.15">
      <c r="A4" s="5">
        <f t="shared" si="1"/>
        <v>3</v>
      </c>
      <c r="B4" s="6">
        <v>2</v>
      </c>
      <c r="C4" s="5" t="str">
        <f ca="1">VLOOKUP(B4,施設グループ属性値!$A:$F,6,FALSE)</f>
        <v>日光の施設グループの施設説明文</v>
      </c>
      <c r="D4" s="6" t="s">
        <v>33</v>
      </c>
      <c r="E4" s="6" t="s">
        <v>107</v>
      </c>
      <c r="F4" s="7"/>
      <c r="G4" s="5" t="str">
        <f t="shared" si="0"/>
        <v>insert into M_FACILITY_GRP_ATTR_VAL_LANG values (3, now(), 1, now(), 1, 'val', 2, 'ja', '日光東照宮の施設グループ説明文');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VLOOKUP(B5,施設グループ属性値!$A:$F,6,FALSE)</f>
        <v>日光の施設グループの施設説明文</v>
      </c>
      <c r="D5" s="6" t="s">
        <v>37</v>
      </c>
      <c r="E5" s="6" t="s">
        <v>160</v>
      </c>
      <c r="F5" s="7"/>
      <c r="G5" s="5" t="str">
        <f t="shared" si="0"/>
        <v>insert into M_FACILITY_GRP_ATTR_VAL_LANG values (4, now(), 1, now(), 1, 'val', 2, 'en', 'Nikko Toshogus Group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VLOOKUP(B6,施設グループ属性値!$A:$F,6,FALSE)</f>
        <v>富士五湖の施設グループの施設グループ名</v>
      </c>
      <c r="D6" s="6" t="s">
        <v>33</v>
      </c>
      <c r="E6" s="6" t="s">
        <v>95</v>
      </c>
      <c r="F6" s="7"/>
      <c r="G6" s="5" t="str">
        <f t="shared" si="0"/>
        <v>insert into M_FACILITY_GRP_ATTR_VAL_LANG values (5, now(), 1, now(), 1, 'val', 3, 'ja', '富士五湖の施設グループ');</v>
      </c>
    </row>
    <row r="7" spans="1:7" x14ac:dyDescent="0.15">
      <c r="A7" s="5">
        <f t="shared" si="1"/>
        <v>6</v>
      </c>
      <c r="B7" s="6">
        <v>3</v>
      </c>
      <c r="C7" s="5" t="str">
        <f ca="1">VLOOKUP(B7,施設グループ属性値!$A:$F,6,FALSE)</f>
        <v>富士五湖の施設グループの施設グループ名</v>
      </c>
      <c r="D7" s="6" t="s">
        <v>37</v>
      </c>
      <c r="E7" s="6" t="s">
        <v>161</v>
      </c>
      <c r="F7" s="7"/>
      <c r="G7" s="5" t="str">
        <f t="shared" si="0"/>
        <v>insert into M_FACILITY_GRP_ATTR_VAL_LANG values (6, now(), 1, now(), 1, 'val', 3, 'en', 'Fuji Gokos Group');</v>
      </c>
    </row>
    <row r="8" spans="1:7" x14ac:dyDescent="0.15">
      <c r="A8" s="5">
        <f t="shared" si="1"/>
        <v>7</v>
      </c>
      <c r="B8" s="6">
        <v>4</v>
      </c>
      <c r="C8" s="5" t="str">
        <f ca="1">VLOOKUP(B8,施設グループ属性値!$A:$F,6,FALSE)</f>
        <v>富士五湖の施設グループの施設説明文</v>
      </c>
      <c r="D8" s="6" t="s">
        <v>33</v>
      </c>
      <c r="E8" s="6" t="s">
        <v>108</v>
      </c>
      <c r="F8" s="7"/>
      <c r="G8" s="5" t="str">
        <f t="shared" si="0"/>
        <v>insert into M_FACILITY_GRP_ATTR_VAL_LANG values (7, now(), 1, now(), 1, 'val', 4, 'ja', '富士五湖の施設グループ説明文');</v>
      </c>
    </row>
    <row r="9" spans="1:7" x14ac:dyDescent="0.15">
      <c r="A9" s="5">
        <f t="shared" si="1"/>
        <v>8</v>
      </c>
      <c r="B9" s="6">
        <v>4</v>
      </c>
      <c r="C9" s="5" t="str">
        <f ca="1">VLOOKUP(B9,施設グループ属性値!$A:$F,6,FALSE)</f>
        <v>富士五湖の施設グループの施設説明文</v>
      </c>
      <c r="D9" s="6" t="s">
        <v>37</v>
      </c>
      <c r="E9" s="6" t="s">
        <v>162</v>
      </c>
      <c r="F9" s="7"/>
      <c r="G9" s="5" t="str">
        <f t="shared" si="0"/>
        <v>insert into M_FACILITY_GRP_ATTR_VAL_LANG values (8, now(), 1, now(), 1, 'val', 4, 'en', 'Fuji Gokos Group description');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21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125" style="1" bestFit="1" customWidth="1"/>
    <col min="3" max="3" width="9.25" style="1" bestFit="1" customWidth="1"/>
    <col min="4" max="4" width="19.125" style="1" bestFit="1" customWidth="1"/>
    <col min="5" max="5" width="6" style="1" bestFit="1" customWidth="1"/>
    <col min="6" max="6" width="5.5" style="1" bestFit="1" customWidth="1"/>
    <col min="7" max="7" width="4" style="1" bestFit="1" customWidth="1"/>
    <col min="8" max="8" width="58.5" style="1" bestFit="1" customWidth="1"/>
    <col min="9" max="16384" width="9" style="1"/>
  </cols>
  <sheetData>
    <row r="1" spans="1:8" x14ac:dyDescent="0.15">
      <c r="A1" s="8" t="str">
        <f ca="1">RIGHT(CELL("filename"),LEN(CELL("filename"))-FIND("]",CELL("filename")))&amp;"_ID"</f>
        <v>地域_ID</v>
      </c>
      <c r="B1" s="9" t="s">
        <v>138</v>
      </c>
      <c r="C1" s="8" t="s">
        <v>139</v>
      </c>
      <c r="D1" s="9" t="s">
        <v>140</v>
      </c>
      <c r="E1" s="9" t="s">
        <v>170</v>
      </c>
      <c r="F1" s="9" t="s">
        <v>6</v>
      </c>
      <c r="G1" s="10" t="s">
        <v>4</v>
      </c>
      <c r="H1" s="8" t="str">
        <f ca="1">"-- "&amp;RIGHT(CELL("filename"),LEN(CELL("filename"))-FIND("]",CELL("filename")))&amp;"（insert文）"</f>
        <v>-- 地域（insert文）</v>
      </c>
    </row>
    <row r="2" spans="1:8" x14ac:dyDescent="0.15">
      <c r="A2" s="5">
        <f>ROW()-1</f>
        <v>1</v>
      </c>
      <c r="B2" s="6">
        <v>1</v>
      </c>
      <c r="C2" s="5" t="str">
        <f ca="1">VLOOKUP(B2,レイアウト!$A:$B,2,FALSE)</f>
        <v>メニュー01</v>
      </c>
      <c r="D2" s="6" t="s">
        <v>141</v>
      </c>
      <c r="E2" s="6" t="s">
        <v>171</v>
      </c>
      <c r="F2" s="6" t="s">
        <v>56</v>
      </c>
      <c r="G2" s="7"/>
      <c r="H2" s="5" t="str">
        <f t="shared" ref="H2:H21" si="0">"insert into M_LAYOUT_OBJ values ("&amp;A2&amp;", now(), 1, now(), 1, 'val', "&amp;$B2&amp;", '"&amp;$E2&amp;"', '"&amp;$D2&amp;"','"&amp;$F2&amp;"');"</f>
        <v>insert into M_LAYOUT_OBJ values (1, now(), 1, now(), 1, 'val', 1, 'sin', 'トップ画像','img');</v>
      </c>
    </row>
    <row r="3" spans="1:8" x14ac:dyDescent="0.15">
      <c r="A3" s="5">
        <f t="shared" ref="A3:A21" si="1">ROW()-1</f>
        <v>2</v>
      </c>
      <c r="B3" s="6">
        <v>1</v>
      </c>
      <c r="C3" s="5" t="str">
        <f ca="1">VLOOKUP(B3,レイアウト!$A:$B,2,FALSE)</f>
        <v>メニュー01</v>
      </c>
      <c r="D3" s="6" t="s">
        <v>143</v>
      </c>
      <c r="E3" s="6" t="s">
        <v>171</v>
      </c>
      <c r="F3" s="6" t="s">
        <v>177</v>
      </c>
      <c r="G3" s="7"/>
      <c r="H3" s="5" t="str">
        <f t="shared" si="0"/>
        <v>insert into M_LAYOUT_OBJ values (2, now(), 1, now(), 1, 'val', 1, 'sin', 'メニューボタン1','button');</v>
      </c>
    </row>
    <row r="4" spans="1:8" x14ac:dyDescent="0.15">
      <c r="A4" s="5">
        <f t="shared" si="1"/>
        <v>3</v>
      </c>
      <c r="B4" s="6">
        <v>1</v>
      </c>
      <c r="C4" s="5" t="str">
        <f ca="1">VLOOKUP(B4,レイアウト!$A:$B,2,FALSE)</f>
        <v>メニュー01</v>
      </c>
      <c r="D4" s="6" t="s">
        <v>145</v>
      </c>
      <c r="E4" s="6" t="s">
        <v>171</v>
      </c>
      <c r="F4" s="6" t="s">
        <v>179</v>
      </c>
      <c r="G4" s="7"/>
      <c r="H4" s="5" t="str">
        <f t="shared" si="0"/>
        <v>insert into M_LAYOUT_OBJ values (3, now(), 1, now(), 1, 'val', 1, 'sin', 'メニューボタン2','button');</v>
      </c>
    </row>
    <row r="5" spans="1:8" x14ac:dyDescent="0.15">
      <c r="A5" s="5">
        <f t="shared" si="1"/>
        <v>4</v>
      </c>
      <c r="B5" s="6">
        <v>1</v>
      </c>
      <c r="C5" s="5" t="str">
        <f ca="1">VLOOKUP(B5,レイアウト!$A:$B,2,FALSE)</f>
        <v>メニュー01</v>
      </c>
      <c r="D5" s="6" t="s">
        <v>147</v>
      </c>
      <c r="E5" s="6" t="s">
        <v>171</v>
      </c>
      <c r="F5" s="6" t="s">
        <v>179</v>
      </c>
      <c r="G5" s="7"/>
      <c r="H5" s="5" t="str">
        <f t="shared" si="0"/>
        <v>insert into M_LAYOUT_OBJ values (4, now(), 1, now(), 1, 'val', 1, 'sin', 'メニューボタン3','button');</v>
      </c>
    </row>
    <row r="6" spans="1:8" x14ac:dyDescent="0.15">
      <c r="A6" s="5">
        <f t="shared" si="1"/>
        <v>5</v>
      </c>
      <c r="B6" s="6">
        <v>2</v>
      </c>
      <c r="C6" s="5" t="str">
        <f ca="1">VLOOKUP(B6,レイアウト!$A:$B,2,FALSE)</f>
        <v>メニュー02</v>
      </c>
      <c r="D6" s="6" t="s">
        <v>141</v>
      </c>
      <c r="E6" s="6" t="s">
        <v>172</v>
      </c>
      <c r="F6" s="6" t="s">
        <v>56</v>
      </c>
      <c r="G6" s="7"/>
      <c r="H6" s="5" t="str">
        <f t="shared" si="0"/>
        <v>insert into M_LAYOUT_OBJ values (5, now(), 1, now(), 1, 'val', 2, 'sin', 'トップ画像','img');</v>
      </c>
    </row>
    <row r="7" spans="1:8" x14ac:dyDescent="0.15">
      <c r="A7" s="5">
        <f t="shared" si="1"/>
        <v>6</v>
      </c>
      <c r="B7" s="6">
        <v>2</v>
      </c>
      <c r="C7" s="5" t="str">
        <f ca="1">VLOOKUP(B7,レイアウト!$A:$B,2,FALSE)</f>
        <v>メニュー02</v>
      </c>
      <c r="D7" s="6" t="s">
        <v>142</v>
      </c>
      <c r="E7" s="6" t="s">
        <v>172</v>
      </c>
      <c r="F7" s="6" t="s">
        <v>177</v>
      </c>
      <c r="G7" s="7"/>
      <c r="H7" s="5" t="str">
        <f t="shared" si="0"/>
        <v>insert into M_LAYOUT_OBJ values (6, now(), 1, now(), 1, 'val', 2, 'sin', 'メニューボタン1','button');</v>
      </c>
    </row>
    <row r="8" spans="1:8" x14ac:dyDescent="0.15">
      <c r="A8" s="5">
        <f t="shared" si="1"/>
        <v>7</v>
      </c>
      <c r="B8" s="6">
        <v>2</v>
      </c>
      <c r="C8" s="5" t="str">
        <f ca="1">VLOOKUP(B8,レイアウト!$A:$B,2,FALSE)</f>
        <v>メニュー02</v>
      </c>
      <c r="D8" s="6" t="s">
        <v>144</v>
      </c>
      <c r="E8" s="6" t="s">
        <v>172</v>
      </c>
      <c r="F8" s="6" t="s">
        <v>178</v>
      </c>
      <c r="G8" s="7"/>
      <c r="H8" s="5" t="str">
        <f t="shared" si="0"/>
        <v>insert into M_LAYOUT_OBJ values (7, now(), 1, now(), 1, 'val', 2, 'sin', 'メニューボタン2','button');</v>
      </c>
    </row>
    <row r="9" spans="1:8" x14ac:dyDescent="0.15">
      <c r="A9" s="5">
        <f t="shared" si="1"/>
        <v>8</v>
      </c>
      <c r="B9" s="6">
        <v>2</v>
      </c>
      <c r="C9" s="5" t="str">
        <f ca="1">VLOOKUP(B9,レイアウト!$A:$B,2,FALSE)</f>
        <v>メニュー02</v>
      </c>
      <c r="D9" s="6" t="s">
        <v>146</v>
      </c>
      <c r="E9" s="6" t="s">
        <v>173</v>
      </c>
      <c r="F9" s="6" t="s">
        <v>178</v>
      </c>
      <c r="G9" s="7"/>
      <c r="H9" s="5" t="str">
        <f t="shared" si="0"/>
        <v>insert into M_LAYOUT_OBJ values (8, now(), 1, now(), 1, 'val', 2, 'sin', 'メニューボタン3','button');</v>
      </c>
    </row>
    <row r="10" spans="1:8" x14ac:dyDescent="0.15">
      <c r="A10" s="5">
        <f t="shared" si="1"/>
        <v>9</v>
      </c>
      <c r="B10" s="6">
        <v>3</v>
      </c>
      <c r="C10" s="5" t="str">
        <f ca="1">VLOOKUP(B10,レイアウト!$A:$B,2,FALSE)</f>
        <v>一覧01</v>
      </c>
      <c r="D10" s="6" t="s">
        <v>148</v>
      </c>
      <c r="E10" s="6" t="s">
        <v>174</v>
      </c>
      <c r="F10" s="6" t="s">
        <v>9</v>
      </c>
      <c r="G10" s="7"/>
      <c r="H10" s="5" t="str">
        <f t="shared" si="0"/>
        <v>insert into M_LAYOUT_OBJ values (9, now(), 1, now(), 1, 'val', 3, 'sin', '親説明文','txt');</v>
      </c>
    </row>
    <row r="11" spans="1:8" x14ac:dyDescent="0.15">
      <c r="A11" s="5">
        <f t="shared" si="1"/>
        <v>10</v>
      </c>
      <c r="B11" s="6">
        <v>3</v>
      </c>
      <c r="C11" s="5" t="str">
        <f ca="1">VLOOKUP(B11,レイアウト!$A:$B,2,FALSE)</f>
        <v>一覧01</v>
      </c>
      <c r="D11" s="6" t="s">
        <v>149</v>
      </c>
      <c r="E11" s="6" t="s">
        <v>174</v>
      </c>
      <c r="F11" s="6" t="s">
        <v>56</v>
      </c>
      <c r="G11" s="7"/>
      <c r="H11" s="5" t="str">
        <f t="shared" si="0"/>
        <v>insert into M_LAYOUT_OBJ values (10, now(), 1, now(), 1, 'val', 3, 'sin', '説明画像','img');</v>
      </c>
    </row>
    <row r="12" spans="1:8" x14ac:dyDescent="0.15">
      <c r="A12" s="5">
        <f t="shared" si="1"/>
        <v>11</v>
      </c>
      <c r="B12" s="6">
        <v>3</v>
      </c>
      <c r="C12" s="5" t="str">
        <f ca="1">VLOOKUP(B12,レイアウト!$A:$B,2,FALSE)</f>
        <v>一覧01</v>
      </c>
      <c r="D12" s="6" t="s">
        <v>150</v>
      </c>
      <c r="E12" s="6" t="s">
        <v>171</v>
      </c>
      <c r="F12" s="6" t="s">
        <v>9</v>
      </c>
      <c r="G12" s="7"/>
      <c r="H12" s="5" t="str">
        <f t="shared" si="0"/>
        <v>insert into M_LAYOUT_OBJ values (11, now(), 1, now(), 1, 'val', 3, 'sin', '説明文','txt');</v>
      </c>
    </row>
    <row r="13" spans="1:8" x14ac:dyDescent="0.15">
      <c r="A13" s="5">
        <f t="shared" si="1"/>
        <v>12</v>
      </c>
      <c r="B13" s="6">
        <v>4</v>
      </c>
      <c r="C13" s="5" t="str">
        <f ca="1">VLOOKUP(B13,レイアウト!$A:$B,2,FALSE)</f>
        <v>一覧02</v>
      </c>
      <c r="D13" s="6" t="s">
        <v>148</v>
      </c>
      <c r="E13" s="6" t="s">
        <v>171</v>
      </c>
      <c r="F13" s="6" t="s">
        <v>9</v>
      </c>
      <c r="G13" s="7"/>
      <c r="H13" s="5" t="str">
        <f t="shared" si="0"/>
        <v>insert into M_LAYOUT_OBJ values (12, now(), 1, now(), 1, 'val', 4, 'sin', '親説明文','txt');</v>
      </c>
    </row>
    <row r="14" spans="1:8" x14ac:dyDescent="0.15">
      <c r="A14" s="5">
        <f t="shared" si="1"/>
        <v>13</v>
      </c>
      <c r="B14" s="6">
        <v>4</v>
      </c>
      <c r="C14" s="5" t="str">
        <f ca="1">VLOOKUP(B14,レイアウト!$A:$B,2,FALSE)</f>
        <v>一覧02</v>
      </c>
      <c r="D14" s="6" t="s">
        <v>149</v>
      </c>
      <c r="E14" s="6" t="s">
        <v>174</v>
      </c>
      <c r="F14" s="6" t="s">
        <v>56</v>
      </c>
      <c r="G14" s="7"/>
      <c r="H14" s="5" t="str">
        <f t="shared" si="0"/>
        <v>insert into M_LAYOUT_OBJ values (13, now(), 1, now(), 1, 'val', 4, 'sin', '説明画像','img');</v>
      </c>
    </row>
    <row r="15" spans="1:8" x14ac:dyDescent="0.15">
      <c r="A15" s="5">
        <f t="shared" si="1"/>
        <v>14</v>
      </c>
      <c r="B15" s="6">
        <v>4</v>
      </c>
      <c r="C15" s="5" t="str">
        <f ca="1">VLOOKUP(B15,レイアウト!$A:$B,2,FALSE)</f>
        <v>一覧02</v>
      </c>
      <c r="D15" s="6" t="s">
        <v>150</v>
      </c>
      <c r="E15" s="6" t="s">
        <v>176</v>
      </c>
      <c r="F15" s="6" t="s">
        <v>9</v>
      </c>
      <c r="G15" s="7"/>
      <c r="H15" s="5" t="str">
        <f t="shared" si="0"/>
        <v>insert into M_LAYOUT_OBJ values (14, now(), 1, now(), 1, 'val', 4, 'multi', '説明文','txt');</v>
      </c>
    </row>
    <row r="16" spans="1:8" x14ac:dyDescent="0.15">
      <c r="A16" s="5">
        <f t="shared" si="1"/>
        <v>15</v>
      </c>
      <c r="B16" s="6">
        <v>5</v>
      </c>
      <c r="C16" s="5" t="str">
        <f ca="1">VLOOKUP(B16,レイアウト!$A:$B,2,FALSE)</f>
        <v>詳細01</v>
      </c>
      <c r="D16" s="6" t="s">
        <v>151</v>
      </c>
      <c r="E16" s="6" t="s">
        <v>175</v>
      </c>
      <c r="F16" s="6" t="s">
        <v>56</v>
      </c>
      <c r="G16" s="7"/>
      <c r="H16" s="5" t="str">
        <f t="shared" si="0"/>
        <v>insert into M_LAYOUT_OBJ values (15, now(), 1, now(), 1, 'val', 5, 'sin', '画像01','img');</v>
      </c>
    </row>
    <row r="17" spans="1:8" x14ac:dyDescent="0.15">
      <c r="A17" s="5">
        <f t="shared" si="1"/>
        <v>16</v>
      </c>
      <c r="B17" s="6">
        <v>5</v>
      </c>
      <c r="C17" s="5" t="str">
        <f ca="1">VLOOKUP(B17,レイアウト!$A:$B,2,FALSE)</f>
        <v>詳細01</v>
      </c>
      <c r="D17" s="6" t="s">
        <v>152</v>
      </c>
      <c r="E17" s="6" t="s">
        <v>175</v>
      </c>
      <c r="F17" s="6" t="s">
        <v>9</v>
      </c>
      <c r="G17" s="7"/>
      <c r="H17" s="5" t="str">
        <f t="shared" si="0"/>
        <v>insert into M_LAYOUT_OBJ values (16, now(), 1, now(), 1, 'val', 5, 'sin', '説明文（メイン）','txt');</v>
      </c>
    </row>
    <row r="18" spans="1:8" x14ac:dyDescent="0.15">
      <c r="A18" s="5">
        <f t="shared" si="1"/>
        <v>17</v>
      </c>
      <c r="B18" s="6">
        <v>5</v>
      </c>
      <c r="C18" s="5" t="str">
        <f ca="1">VLOOKUP(B18,レイアウト!$A:$B,2,FALSE)</f>
        <v>詳細01</v>
      </c>
      <c r="D18" s="6" t="s">
        <v>153</v>
      </c>
      <c r="E18" s="6" t="s">
        <v>171</v>
      </c>
      <c r="F18" s="6" t="s">
        <v>9</v>
      </c>
      <c r="G18" s="7"/>
      <c r="H18" s="5" t="str">
        <f t="shared" si="0"/>
        <v>insert into M_LAYOUT_OBJ values (17, now(), 1, now(), 1, 'val', 5, 'sin', '説明文（補足）','txt');</v>
      </c>
    </row>
    <row r="19" spans="1:8" x14ac:dyDescent="0.15">
      <c r="A19" s="5">
        <f t="shared" si="1"/>
        <v>18</v>
      </c>
      <c r="B19" s="6">
        <v>6</v>
      </c>
      <c r="C19" s="5" t="str">
        <f ca="1">VLOOKUP(B19,レイアウト!$A:$B,2,FALSE)</f>
        <v>詳細02</v>
      </c>
      <c r="D19" s="6" t="s">
        <v>151</v>
      </c>
      <c r="E19" s="6" t="s">
        <v>175</v>
      </c>
      <c r="F19" s="6" t="s">
        <v>56</v>
      </c>
      <c r="G19" s="7"/>
      <c r="H19" s="5" t="str">
        <f t="shared" si="0"/>
        <v>insert into M_LAYOUT_OBJ values (18, now(), 1, now(), 1, 'val', 6, 'sin', '画像01','img');</v>
      </c>
    </row>
    <row r="20" spans="1:8" x14ac:dyDescent="0.15">
      <c r="A20" s="5">
        <f t="shared" si="1"/>
        <v>19</v>
      </c>
      <c r="B20" s="6">
        <v>6</v>
      </c>
      <c r="C20" s="5" t="str">
        <f ca="1">VLOOKUP(B20,レイアウト!$A:$B,2,FALSE)</f>
        <v>詳細02</v>
      </c>
      <c r="D20" s="6" t="s">
        <v>152</v>
      </c>
      <c r="E20" s="6" t="s">
        <v>175</v>
      </c>
      <c r="F20" s="6" t="s">
        <v>9</v>
      </c>
      <c r="G20" s="7"/>
      <c r="H20" s="5" t="str">
        <f t="shared" si="0"/>
        <v>insert into M_LAYOUT_OBJ values (19, now(), 1, now(), 1, 'val', 6, 'sin', '説明文（メイン）','txt');</v>
      </c>
    </row>
    <row r="21" spans="1:8" x14ac:dyDescent="0.15">
      <c r="A21" s="5">
        <f t="shared" si="1"/>
        <v>20</v>
      </c>
      <c r="B21" s="6">
        <v>6</v>
      </c>
      <c r="C21" s="5" t="str">
        <f ca="1">VLOOKUP(B21,レイアウト!$A:$B,2,FALSE)</f>
        <v>詳細02</v>
      </c>
      <c r="D21" s="6" t="s">
        <v>153</v>
      </c>
      <c r="E21" s="6" t="s">
        <v>176</v>
      </c>
      <c r="F21" s="6" t="s">
        <v>9</v>
      </c>
      <c r="G21" s="7"/>
      <c r="H21" s="5" t="str">
        <f t="shared" si="0"/>
        <v>insert into M_LAYOUT_OBJ values (20, now(), 1, now(), 1, 'val', 6, 'multi', '説明文（補足）','txt');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26.375" style="1" bestFit="1" customWidth="1"/>
    <col min="4" max="4" width="11.75" style="1" bestFit="1" customWidth="1"/>
    <col min="5" max="5" width="18.625" style="1" bestFit="1" customWidth="1"/>
    <col min="6" max="6" width="45.25" style="1" bestFit="1" customWidth="1"/>
    <col min="7" max="7" width="59.1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110</v>
      </c>
      <c r="C1" s="8" t="s">
        <v>112</v>
      </c>
      <c r="D1" s="9" t="s">
        <v>111</v>
      </c>
      <c r="E1" s="8" t="s">
        <v>96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5">
        <f>ROW()-1</f>
        <v>1</v>
      </c>
      <c r="B2" s="6">
        <v>1</v>
      </c>
      <c r="C2" s="5" t="str">
        <f ca="1">VLOOKUP(B2,施設!$A:$E,5,FALSE)</f>
        <v>日光東照宮</v>
      </c>
      <c r="D2" s="6">
        <v>1</v>
      </c>
      <c r="E2" s="5" t="str">
        <f ca="1">VLOOKUP(D2,施設グループ!$A:$E,5,FALSE)</f>
        <v>日光の施設グループ</v>
      </c>
      <c r="F2" s="7" t="str">
        <f t="shared" ref="F2:F5" ca="1" si="0">E2&amp;"・"&amp;C2</f>
        <v>日光の施設グループ・日光東照宮</v>
      </c>
      <c r="G2" s="5" t="str">
        <f t="shared" ref="G2:G5" si="1">"insert into M_FACILITY_FACILITY_GRP_LINK values ("&amp;A2&amp;", now(), 1, now(), 1, 'val', "&amp;$B2&amp;", "&amp;$D2&amp;");"</f>
        <v>insert into M_FACILITY_FACILITY_GRP_LINK values (1, now(), 1, now(), 1, 'val', 1, 1);</v>
      </c>
    </row>
    <row r="3" spans="1:7" x14ac:dyDescent="0.15">
      <c r="A3" s="5">
        <f t="shared" ref="A3:A5" si="2">ROW()-1</f>
        <v>2</v>
      </c>
      <c r="B3" s="6">
        <v>2</v>
      </c>
      <c r="C3" s="5" t="str">
        <f ca="1">VLOOKUP(B3,施設!$A:$E,5,FALSE)</f>
        <v>華厳の滝</v>
      </c>
      <c r="D3" s="6">
        <v>1</v>
      </c>
      <c r="E3" s="5" t="str">
        <f ca="1">VLOOKUP(D3,施設グループ!$A:$E,5,FALSE)</f>
        <v>日光の施設グループ</v>
      </c>
      <c r="F3" s="7" t="str">
        <f t="shared" ca="1" si="0"/>
        <v>日光の施設グループ・華厳の滝</v>
      </c>
      <c r="G3" s="5" t="str">
        <f t="shared" si="1"/>
        <v>insert into M_FACILITY_FACILITY_GRP_LINK values (2, now(), 1, now(), 1, 'val', 2, 1);</v>
      </c>
    </row>
    <row r="4" spans="1:7" x14ac:dyDescent="0.15">
      <c r="A4" s="5">
        <f t="shared" si="2"/>
        <v>3</v>
      </c>
      <c r="B4" s="6">
        <v>3</v>
      </c>
      <c r="C4" s="5" t="str">
        <f ca="1">VLOOKUP(B4,施設!$A:$E,5,FALSE)</f>
        <v>道の駅　富士吉田</v>
      </c>
      <c r="D4" s="6">
        <v>2</v>
      </c>
      <c r="E4" s="5" t="str">
        <f ca="1">VLOOKUP(D4,施設グループ!$A:$E,5,FALSE)</f>
        <v>富士五湖の施設グループ</v>
      </c>
      <c r="F4" s="7" t="str">
        <f t="shared" ca="1" si="0"/>
        <v>富士五湖の施設グループ・道の駅　富士吉田</v>
      </c>
      <c r="G4" s="5" t="str">
        <f t="shared" si="1"/>
        <v>insert into M_FACILITY_FACILITY_GRP_LINK values (3, now(), 1, now(), 1, 'val', 3, 2);</v>
      </c>
    </row>
    <row r="5" spans="1:7" x14ac:dyDescent="0.15">
      <c r="A5" s="5">
        <f t="shared" si="2"/>
        <v>4</v>
      </c>
      <c r="B5" s="6">
        <v>4</v>
      </c>
      <c r="C5" s="5" t="str">
        <f ca="1">VLOOKUP(B5,施設!$A:$E,5,FALSE)</f>
        <v>富士吉田市上吉田・歴史民俗博物館</v>
      </c>
      <c r="D5" s="6">
        <v>2</v>
      </c>
      <c r="E5" s="5" t="str">
        <f ca="1">VLOOKUP(D5,施設グループ!$A:$E,5,FALSE)</f>
        <v>富士五湖の施設グループ</v>
      </c>
      <c r="F5" s="7" t="str">
        <f t="shared" ca="1" si="0"/>
        <v>富士五湖の施設グループ・富士吉田市上吉田・歴史民俗博物館</v>
      </c>
      <c r="G5" s="5" t="str">
        <f t="shared" si="1"/>
        <v>insert into M_FACILITY_FACILITY_GRP_LINK values (4, now(), 1, now(), 1, 'val', 4, 2);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2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19.75" style="1" bestFit="1" customWidth="1"/>
    <col min="6" max="6" width="70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113</v>
      </c>
      <c r="F2" s="2" t="str">
        <f>"insert into M_FACILITY_FACILITY_GRP_LINK_ATTR_GRP values ("&amp;A2&amp;", now(), 1, now(), 1, 'val', '"&amp;$B2&amp;"', "&amp;$C2&amp;");"</f>
        <v>insert into M_FACILITY_FACILITY_GRP_LINK_ATTR_GRP values (1, now(), 1, now(), 1, 'val', 'txt', null);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E20" sqref="E20"/>
    </sheetView>
  </sheetViews>
  <sheetFormatPr defaultRowHeight="11.25" x14ac:dyDescent="0.15"/>
  <cols>
    <col min="1" max="1" width="2.5" style="1" customWidth="1"/>
    <col min="2" max="2" width="30" style="1" bestFit="1" customWidth="1"/>
    <col min="3" max="3" width="29.5" style="1" bestFit="1" customWidth="1"/>
    <col min="4" max="4" width="7.5" style="1" bestFit="1" customWidth="1"/>
    <col min="5" max="5" width="10.875" style="1" bestFit="1" customWidth="1"/>
    <col min="6" max="6" width="4" style="1" bestFit="1" customWidth="1"/>
    <col min="7" max="7" width="85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114</v>
      </c>
      <c r="C1" s="8" t="s">
        <v>115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VLOOKUP(B2,施設_施設グループリンク属性グループ!$A:$E,5,FALSE)</f>
        <v>施設グループヒモ付補足文</v>
      </c>
      <c r="D2" s="3" t="s">
        <v>33</v>
      </c>
      <c r="E2" s="3" t="s">
        <v>117</v>
      </c>
      <c r="F2" s="4"/>
      <c r="G2" s="2" t="str">
        <f t="shared" ref="G2:G3" si="0">"insert into M_FACILITY_FACILITY_GRP_LINK_ATTR_GRP_LANG values ("&amp;A2&amp;", now(), 1, now(), 1, 'val', "&amp;$B2&amp;", '"&amp;$D2&amp;"', '"&amp;E2&amp;"');"</f>
        <v>insert into M_FACILITY_FACILITY_GRP_LINK_ATTR_GRP_LANG values (1, now(), 1, now(), 1, 'val', 1, 'ja', '補足文');</v>
      </c>
    </row>
    <row r="3" spans="1:7" x14ac:dyDescent="0.15">
      <c r="A3" s="5">
        <f t="shared" ref="A3" si="1">ROW()-1</f>
        <v>2</v>
      </c>
      <c r="B3" s="6">
        <v>1</v>
      </c>
      <c r="C3" s="5" t="str">
        <f ca="1">VLOOKUP(B3,施設_施設グループリンク属性グループ!$A:$E,5,FALSE)</f>
        <v>施設グループヒモ付補足文</v>
      </c>
      <c r="D3" s="6" t="s">
        <v>37</v>
      </c>
      <c r="E3" s="6" t="s">
        <v>116</v>
      </c>
      <c r="F3" s="7"/>
      <c r="G3" s="5" t="str">
        <f t="shared" si="0"/>
        <v>insert into M_FACILITY_FACILITY_GRP_LINK_ATTR_GRP_LANG values (2, now(), 1, now(), 1, 'val', 1, 'en', 'Additional Info');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9.75" style="1" bestFit="1" customWidth="1"/>
    <col min="3" max="3" width="45.25" style="1" bestFit="1" customWidth="1"/>
    <col min="4" max="4" width="29.375" style="1" bestFit="1" customWidth="1"/>
    <col min="5" max="5" width="29.5" style="1" bestFit="1" customWidth="1"/>
    <col min="6" max="6" width="51.875" style="1" bestFit="1" customWidth="1"/>
    <col min="7" max="7" width="67.3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118</v>
      </c>
      <c r="C1" s="8" t="s">
        <v>120</v>
      </c>
      <c r="D1" s="9" t="s">
        <v>119</v>
      </c>
      <c r="E1" s="8" t="s">
        <v>121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VLOOKUP(B2,施設_施設グループ_リンク!$A:$F,6,FALSE)</f>
        <v>日光の施設グループ・日光東照宮</v>
      </c>
      <c r="D2" s="3">
        <v>1</v>
      </c>
      <c r="E2" s="2" t="str">
        <f ca="1">VLOOKUP(D2,施設_施設グループリンク属性グループ!$A:$E,5,FALSE)</f>
        <v>施設グループヒモ付補足文</v>
      </c>
      <c r="F2" s="7" t="s">
        <v>122</v>
      </c>
      <c r="G2" s="2" t="str">
        <f t="shared" ref="G2:G5" si="0">"insert into M_FACILITY_FACILITY_GRP_LINK_ATTR_VAL values ("&amp;A2&amp;", now(), 1, now(), 1, 'val', "&amp;$B2&amp;", "&amp;$D2&amp;");"</f>
        <v>insert into M_FACILITY_FACILITY_GRP_LINK_ATTR_VAL values (1, now(), 1, now(), 1, 'val', 1, 1);</v>
      </c>
    </row>
    <row r="3" spans="1:7" x14ac:dyDescent="0.15">
      <c r="A3" s="5">
        <f t="shared" ref="A3:A5" si="1">ROW()-1</f>
        <v>2</v>
      </c>
      <c r="B3" s="6">
        <v>2</v>
      </c>
      <c r="C3" s="5" t="str">
        <f ca="1">VLOOKUP(B3,施設_施設グループ_リンク!$A:$F,6,FALSE)</f>
        <v>日光の施設グループ・華厳の滝</v>
      </c>
      <c r="D3" s="6">
        <v>1</v>
      </c>
      <c r="E3" s="5" t="str">
        <f ca="1">VLOOKUP(D3,施設_施設グループリンク属性グループ!$A:$E,5,FALSE)</f>
        <v>施設グループヒモ付補足文</v>
      </c>
      <c r="F3" s="7" t="s">
        <v>123</v>
      </c>
      <c r="G3" s="5" t="str">
        <f t="shared" si="0"/>
        <v>insert into M_FACILITY_FACILITY_GRP_LINK_ATTR_VAL values (2, now(), 1, now(), 1, 'val', 2, 1);</v>
      </c>
    </row>
    <row r="4" spans="1:7" x14ac:dyDescent="0.15">
      <c r="A4" s="5">
        <f t="shared" si="1"/>
        <v>3</v>
      </c>
      <c r="B4" s="6">
        <v>3</v>
      </c>
      <c r="C4" s="5" t="str">
        <f ca="1">VLOOKUP(B4,施設_施設グループ_リンク!$A:$F,6,FALSE)</f>
        <v>富士五湖の施設グループ・道の駅　富士吉田</v>
      </c>
      <c r="D4" s="6">
        <v>1</v>
      </c>
      <c r="E4" s="5" t="str">
        <f ca="1">VLOOKUP(D4,施設_施設グループリンク属性グループ!$A:$E,5,FALSE)</f>
        <v>施設グループヒモ付補足文</v>
      </c>
      <c r="F4" s="7" t="s">
        <v>124</v>
      </c>
      <c r="G4" s="5" t="str">
        <f t="shared" si="0"/>
        <v>insert into M_FACILITY_FACILITY_GRP_LINK_ATTR_VAL values (3, now(), 1, now(), 1, 'val', 3, 1);</v>
      </c>
    </row>
    <row r="5" spans="1:7" x14ac:dyDescent="0.15">
      <c r="A5" s="5">
        <f t="shared" si="1"/>
        <v>4</v>
      </c>
      <c r="B5" s="6">
        <v>4</v>
      </c>
      <c r="C5" s="5" t="str">
        <f ca="1">VLOOKUP(B5,施設_施設グループ_リンク!$A:$F,6,FALSE)</f>
        <v>富士五湖の施設グループ・富士吉田市上吉田・歴史民俗博物館</v>
      </c>
      <c r="D5" s="6">
        <v>1</v>
      </c>
      <c r="E5" s="5" t="str">
        <f ca="1">VLOOKUP(D5,施設_施設グループリンク属性グループ!$A:$E,5,FALSE)</f>
        <v>施設グループヒモ付補足文</v>
      </c>
      <c r="F5" s="7" t="s">
        <v>125</v>
      </c>
      <c r="G5" s="5" t="str">
        <f t="shared" si="0"/>
        <v>insert into M_FACILITY_FACILITY_GRP_LINK_ATTR_VAL values (4, now(), 1, now(), 1, 'val', 4, 1);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24.75" style="1" bestFit="1" customWidth="1"/>
    <col min="3" max="3" width="51.875" style="1" bestFit="1" customWidth="1"/>
    <col min="4" max="4" width="7.5" style="1" bestFit="1" customWidth="1"/>
    <col min="5" max="5" width="51.875" style="1" bestFit="1" customWidth="1"/>
    <col min="6" max="6" width="4" style="1" bestFit="1" customWidth="1"/>
    <col min="7" max="7" width="111.2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126</v>
      </c>
      <c r="C1" s="8" t="s">
        <v>127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VLOOKUP(B2,施設_施設グループリンク属性値!$A:$F,6,FALSE)</f>
        <v>日光の施設グループ・日光東照宮の補足文</v>
      </c>
      <c r="D2" s="3" t="s">
        <v>33</v>
      </c>
      <c r="E2" s="3" t="str">
        <f t="shared" ref="E2:E9" ca="1" si="0">C2</f>
        <v>日光の施設グループ・日光東照宮の補足文</v>
      </c>
      <c r="F2" s="4"/>
      <c r="G2" s="2" t="str">
        <f t="shared" ref="G2:G9" ca="1" si="1">"insert into M_FACILITY_FACILITY_GRP_LINK_ATTR_VAL_LANG values ("&amp;A2&amp;", now(), 1, now(), 1, 'val', "&amp;$B2&amp;", '"&amp;$D2&amp;"', '"&amp;$E2&amp;"');"</f>
        <v>insert into M_FACILITY_FACILITY_GRP_LINK_ATTR_VAL_LANG values (1, now(), 1, now(), 1, 'val', 1, 'ja', '日光の施設グループ・日光東照宮の補足文');</v>
      </c>
    </row>
    <row r="3" spans="1:7" x14ac:dyDescent="0.15">
      <c r="A3" s="5">
        <f t="shared" ref="A3:A9" si="2">ROW()-1</f>
        <v>2</v>
      </c>
      <c r="B3" s="6">
        <v>1</v>
      </c>
      <c r="C3" s="5" t="str">
        <f ca="1">VLOOKUP(B3,施設_施設グループリンク属性値!$A:$F,6,FALSE)</f>
        <v>日光の施設グループ・日光東照宮の補足文</v>
      </c>
      <c r="D3" s="6" t="s">
        <v>37</v>
      </c>
      <c r="E3" s="6" t="s">
        <v>128</v>
      </c>
      <c r="F3" s="7"/>
      <c r="G3" s="5" t="str">
        <f t="shared" si="1"/>
        <v>insert into M_FACILITY_FACILITY_GRP_LINK_ATTR_VAL_LANG values (2, now(), 1, now(), 1, 'val', 1, 'en', 'Toshogu in Nikko Faciligy Group (Additional Info)');</v>
      </c>
    </row>
    <row r="4" spans="1:7" x14ac:dyDescent="0.15">
      <c r="A4" s="5">
        <f t="shared" si="2"/>
        <v>3</v>
      </c>
      <c r="B4" s="6">
        <v>2</v>
      </c>
      <c r="C4" s="5" t="str">
        <f ca="1">VLOOKUP(B4,施設_施設グループリンク属性値!$A:$F,6,FALSE)</f>
        <v>日光の施設グループ・華厳の滝の補足文</v>
      </c>
      <c r="D4" s="6" t="s">
        <v>33</v>
      </c>
      <c r="E4" s="6" t="str">
        <f t="shared" ca="1" si="0"/>
        <v>日光の施設グループ・華厳の滝の補足文</v>
      </c>
      <c r="F4" s="7"/>
      <c r="G4" s="5" t="str">
        <f t="shared" ca="1" si="1"/>
        <v>insert into M_FACILITY_FACILITY_GRP_LINK_ATTR_VAL_LANG values (3, now(), 1, now(), 1, 'val', 2, 'ja', '日光の施設グループ・華厳の滝の補足文');</v>
      </c>
    </row>
    <row r="5" spans="1:7" x14ac:dyDescent="0.15">
      <c r="A5" s="5">
        <f t="shared" si="2"/>
        <v>4</v>
      </c>
      <c r="B5" s="6">
        <v>2</v>
      </c>
      <c r="C5" s="5" t="str">
        <f ca="1">VLOOKUP(B5,施設_施設グループリンク属性値!$A:$F,6,FALSE)</f>
        <v>日光の施設グループ・華厳の滝の補足文</v>
      </c>
      <c r="D5" s="6" t="s">
        <v>37</v>
      </c>
      <c r="E5" s="6" t="s">
        <v>129</v>
      </c>
      <c r="F5" s="7"/>
      <c r="G5" s="5" t="str">
        <f t="shared" si="1"/>
        <v>insert into M_FACILITY_FACILITY_GRP_LINK_ATTR_VAL_LANG values (4, now(), 1, now(), 1, 'val', 2, 'en', 'Kegon Waterfall in Nikko Faciligy Group (Additional Info)');</v>
      </c>
    </row>
    <row r="6" spans="1:7" x14ac:dyDescent="0.15">
      <c r="A6" s="5">
        <f t="shared" si="2"/>
        <v>5</v>
      </c>
      <c r="B6" s="6">
        <v>3</v>
      </c>
      <c r="C6" s="5" t="str">
        <f ca="1">VLOOKUP(B6,施設_施設グループリンク属性値!$A:$F,6,FALSE)</f>
        <v>富士五湖の施設グループ・道の駅　富士吉田の補足文</v>
      </c>
      <c r="D6" s="6" t="s">
        <v>33</v>
      </c>
      <c r="E6" s="6" t="str">
        <f t="shared" ca="1" si="0"/>
        <v>富士五湖の施設グループ・道の駅　富士吉田の補足文</v>
      </c>
      <c r="F6" s="7"/>
      <c r="G6" s="5" t="str">
        <f t="shared" ca="1" si="1"/>
        <v>insert into M_FACILITY_FACILITY_GRP_LINK_ATTR_VAL_LANG values (5, now(), 1, now(), 1, 'val', 3, 'ja', '富士五湖の施設グループ・道の駅　富士吉田の補足文');</v>
      </c>
    </row>
    <row r="7" spans="1:7" x14ac:dyDescent="0.15">
      <c r="A7" s="5">
        <f t="shared" si="2"/>
        <v>6</v>
      </c>
      <c r="B7" s="6">
        <v>3</v>
      </c>
      <c r="C7" s="5" t="str">
        <f ca="1">VLOOKUP(B7,施設_施設グループリンク属性値!$A:$F,6,FALSE)</f>
        <v>富士五湖の施設グループ・道の駅　富士吉田の補足文</v>
      </c>
      <c r="D7" s="6" t="s">
        <v>37</v>
      </c>
      <c r="E7" s="6" t="s">
        <v>130</v>
      </c>
      <c r="F7" s="7"/>
      <c r="G7" s="5" t="str">
        <f t="shared" si="1"/>
        <v>insert into M_FACILITY_FACILITY_GRP_LINK_ATTR_VAL_LANG values (6, now(), 1, now(), 1, 'val', 3, 'en', 'Road Station in Fuji Goko Group (Additional Info)');</v>
      </c>
    </row>
    <row r="8" spans="1:7" x14ac:dyDescent="0.15">
      <c r="A8" s="5">
        <f t="shared" si="2"/>
        <v>7</v>
      </c>
      <c r="B8" s="6">
        <v>4</v>
      </c>
      <c r="C8" s="5" t="str">
        <f ca="1">VLOOKUP(B8,施設_施設グループリンク属性値!$A:$F,6,FALSE)</f>
        <v>富士五湖の施設グループ・富士吉田市上吉田・歴史民俗博物館の補足文</v>
      </c>
      <c r="D8" s="6" t="s">
        <v>33</v>
      </c>
      <c r="E8" s="6" t="str">
        <f t="shared" ca="1" si="0"/>
        <v>富士五湖の施設グループ・富士吉田市上吉田・歴史民俗博物館の補足文</v>
      </c>
      <c r="F8" s="7"/>
      <c r="G8" s="5" t="str">
        <f t="shared" ca="1" si="1"/>
        <v>insert into M_FACILITY_FACILITY_GRP_LINK_ATTR_VAL_LANG values (7, now(), 1, now(), 1, 'val', 4, 'ja', '富士五湖の施設グループ・富士吉田市上吉田・歴史民俗博物館の補足文');</v>
      </c>
    </row>
    <row r="9" spans="1:7" x14ac:dyDescent="0.15">
      <c r="A9" s="5">
        <f t="shared" si="2"/>
        <v>8</v>
      </c>
      <c r="B9" s="6">
        <v>4</v>
      </c>
      <c r="C9" s="5" t="str">
        <f ca="1">VLOOKUP(B9,施設_施設グループリンク属性値!$A:$F,6,FALSE)</f>
        <v>富士五湖の施設グループ・富士吉田市上吉田・歴史民俗博物館の補足文</v>
      </c>
      <c r="D9" s="6" t="s">
        <v>37</v>
      </c>
      <c r="E9" s="6" t="s">
        <v>131</v>
      </c>
      <c r="F9" s="7"/>
      <c r="G9" s="5" t="str">
        <f t="shared" si="1"/>
        <v>insert into M_FACILITY_FACILITY_GRP_LINK_ATTR_VAL_LANG values (8, now(), 1, now(), 1, 'val', 4, 'en', 'History Museum in Fuji Goko Group (Additional Info)');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3.5" x14ac:dyDescent="0.15"/>
  <sheetData>
    <row r="1" spans="1:3" x14ac:dyDescent="0.15">
      <c r="A1">
        <v>1</v>
      </c>
      <c r="B1" t="s">
        <v>17</v>
      </c>
      <c r="C1" t="s">
        <v>18</v>
      </c>
    </row>
    <row r="2" spans="1:3" x14ac:dyDescent="0.15">
      <c r="A2" t="s">
        <v>19</v>
      </c>
    </row>
    <row r="3" spans="1:3" x14ac:dyDescent="0.15">
      <c r="A3" t="s">
        <v>19</v>
      </c>
    </row>
    <row r="4" spans="1:3" x14ac:dyDescent="0.15">
      <c r="A4" t="s">
        <v>19</v>
      </c>
    </row>
    <row r="5" spans="1:3" x14ac:dyDescent="0.15">
      <c r="A5" t="s">
        <v>19</v>
      </c>
    </row>
    <row r="6" spans="1:3" x14ac:dyDescent="0.15">
      <c r="A6" t="s">
        <v>19</v>
      </c>
    </row>
    <row r="7" spans="1:3" x14ac:dyDescent="0.15">
      <c r="A7">
        <v>2</v>
      </c>
      <c r="B7" t="s">
        <v>20</v>
      </c>
      <c r="C7" t="s">
        <v>12</v>
      </c>
    </row>
    <row r="8" spans="1:3" x14ac:dyDescent="0.15">
      <c r="A8" t="s">
        <v>19</v>
      </c>
    </row>
    <row r="9" spans="1:3" x14ac:dyDescent="0.15">
      <c r="A9" t="s">
        <v>19</v>
      </c>
    </row>
    <row r="10" spans="1:3" x14ac:dyDescent="0.15">
      <c r="A10" t="s">
        <v>19</v>
      </c>
    </row>
    <row r="11" spans="1:3" x14ac:dyDescent="0.15">
      <c r="A11" t="s">
        <v>19</v>
      </c>
    </row>
    <row r="12" spans="1:3" x14ac:dyDescent="0.15">
      <c r="A12" t="s">
        <v>19</v>
      </c>
    </row>
    <row r="13" spans="1:3" x14ac:dyDescent="0.15">
      <c r="A13">
        <v>3</v>
      </c>
      <c r="B13" t="s">
        <v>21</v>
      </c>
      <c r="C13" t="s">
        <v>13</v>
      </c>
    </row>
    <row r="14" spans="1:3" x14ac:dyDescent="0.15">
      <c r="A14" t="s">
        <v>19</v>
      </c>
    </row>
    <row r="15" spans="1:3" x14ac:dyDescent="0.15">
      <c r="A15" t="s">
        <v>19</v>
      </c>
    </row>
    <row r="16" spans="1:3" x14ac:dyDescent="0.15">
      <c r="A16" t="s">
        <v>19</v>
      </c>
    </row>
    <row r="17" spans="1:3" x14ac:dyDescent="0.15">
      <c r="A17">
        <v>4</v>
      </c>
      <c r="B17" t="s">
        <v>22</v>
      </c>
      <c r="C17" t="s">
        <v>14</v>
      </c>
    </row>
    <row r="18" spans="1:3" x14ac:dyDescent="0.15">
      <c r="A18" t="s">
        <v>19</v>
      </c>
    </row>
    <row r="19" spans="1:3" x14ac:dyDescent="0.15">
      <c r="A19" t="s">
        <v>19</v>
      </c>
    </row>
    <row r="20" spans="1:3" x14ac:dyDescent="0.15">
      <c r="A20" t="s">
        <v>19</v>
      </c>
    </row>
    <row r="21" spans="1:3" x14ac:dyDescent="0.15">
      <c r="A21" t="s">
        <v>19</v>
      </c>
    </row>
    <row r="22" spans="1:3" x14ac:dyDescent="0.15">
      <c r="A22" t="s">
        <v>19</v>
      </c>
    </row>
    <row r="23" spans="1:3" x14ac:dyDescent="0.15">
      <c r="A23">
        <v>5</v>
      </c>
      <c r="B23" t="s">
        <v>23</v>
      </c>
      <c r="C23" t="s">
        <v>15</v>
      </c>
    </row>
    <row r="24" spans="1:3" x14ac:dyDescent="0.15">
      <c r="A24" t="s">
        <v>19</v>
      </c>
    </row>
    <row r="25" spans="1:3" x14ac:dyDescent="0.15">
      <c r="A25">
        <v>6</v>
      </c>
      <c r="B25" t="s">
        <v>24</v>
      </c>
      <c r="C25" t="s">
        <v>16</v>
      </c>
    </row>
    <row r="26" spans="1:3" x14ac:dyDescent="0.15">
      <c r="A26" t="s">
        <v>19</v>
      </c>
    </row>
    <row r="27" spans="1:3" x14ac:dyDescent="0.15">
      <c r="A27" t="s">
        <v>19</v>
      </c>
    </row>
    <row r="28" spans="1:3" x14ac:dyDescent="0.15">
      <c r="A28" t="s">
        <v>19</v>
      </c>
    </row>
    <row r="29" spans="1:3" x14ac:dyDescent="0.15">
      <c r="A29">
        <v>7</v>
      </c>
      <c r="B29" t="s">
        <v>163</v>
      </c>
      <c r="C29" t="s">
        <v>164</v>
      </c>
    </row>
    <row r="30" spans="1:3" x14ac:dyDescent="0.15">
      <c r="A30" t="s">
        <v>19</v>
      </c>
    </row>
    <row r="31" spans="1:3" x14ac:dyDescent="0.15">
      <c r="A31" t="s">
        <v>19</v>
      </c>
    </row>
    <row r="32" spans="1:3" x14ac:dyDescent="0.15">
      <c r="A32" t="s">
        <v>19</v>
      </c>
    </row>
    <row r="33" spans="1:3" x14ac:dyDescent="0.15">
      <c r="A33" t="s">
        <v>19</v>
      </c>
    </row>
    <row r="34" spans="1:3" x14ac:dyDescent="0.15">
      <c r="A34" t="s">
        <v>19</v>
      </c>
    </row>
    <row r="35" spans="1:3" x14ac:dyDescent="0.15">
      <c r="A35">
        <v>8</v>
      </c>
      <c r="B35" t="s">
        <v>165</v>
      </c>
      <c r="C35" t="s">
        <v>166</v>
      </c>
    </row>
    <row r="36" spans="1:3" x14ac:dyDescent="0.15">
      <c r="A36" t="s">
        <v>19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9.125" style="1" bestFit="1" customWidth="1"/>
    <col min="5" max="5" width="9.25" style="1" bestFit="1" customWidth="1"/>
    <col min="6" max="6" width="12.125" style="1" bestFit="1" customWidth="1"/>
    <col min="7" max="7" width="13.875" style="1" bestFit="1" customWidth="1"/>
    <col min="8" max="8" width="4" style="1" bestFit="1" customWidth="1"/>
    <col min="9" max="9" width="62" style="1" bestFit="1" customWidth="1"/>
    <col min="10" max="16384" width="9" style="1"/>
  </cols>
  <sheetData>
    <row r="1" spans="1:9" x14ac:dyDescent="0.15">
      <c r="A1" s="8" t="str">
        <f ca="1">RIGHT(CELL("filename"),LEN(CELL("filename"))-FIND("]",CELL("filename")))&amp;"_ID"</f>
        <v>地域_ID</v>
      </c>
      <c r="B1" s="9" t="s">
        <v>0</v>
      </c>
      <c r="C1" s="8" t="s">
        <v>10</v>
      </c>
      <c r="D1" s="9" t="s">
        <v>138</v>
      </c>
      <c r="E1" s="8" t="s">
        <v>139</v>
      </c>
      <c r="F1" s="9" t="s">
        <v>180</v>
      </c>
      <c r="G1" s="9" t="s">
        <v>34</v>
      </c>
      <c r="H1" s="10" t="s">
        <v>4</v>
      </c>
      <c r="I1" s="8" t="str">
        <f ca="1">"-- "&amp;RIGHT(CELL("filename"),LEN(CELL("filename"))-FIND("]",CELL("filename")))&amp;"（insert文）"</f>
        <v>-- 地域（insert文）</v>
      </c>
    </row>
    <row r="2" spans="1:9" x14ac:dyDescent="0.15">
      <c r="A2" s="5">
        <f>ROW()-1</f>
        <v>1</v>
      </c>
      <c r="B2" s="6">
        <v>1</v>
      </c>
      <c r="C2" s="5" t="str">
        <f ca="1">VLOOKUP(B2,地域!$A:$E,5,FALSE)</f>
        <v>日光</v>
      </c>
      <c r="D2" s="6">
        <v>1</v>
      </c>
      <c r="E2" s="5" t="str">
        <f ca="1">VLOOKUP(D2,レイアウト!$A:$B,2,FALSE)</f>
        <v>メニュー01</v>
      </c>
      <c r="F2" s="6" t="s">
        <v>184</v>
      </c>
      <c r="G2" s="6" t="s">
        <v>181</v>
      </c>
      <c r="H2" s="7"/>
      <c r="I2" s="5" t="str">
        <f>"insert into M_SCREEN values ("&amp;A2&amp;", now(), 1, now(), 1, 'val', "&amp;$B2&amp;", "&amp;$D2&amp;", '"&amp;$F2&amp;"', '"&amp;$G2&amp;"');"</f>
        <v>insert into M_SCREEN values (1, now(), 1, now(), 1, 'val', 1, 1, 'reg', '日光メニュー');</v>
      </c>
    </row>
    <row r="3" spans="1:9" x14ac:dyDescent="0.15">
      <c r="A3" s="5">
        <f t="shared" ref="A3:A7" si="0">ROW()-1</f>
        <v>2</v>
      </c>
      <c r="B3" s="6">
        <v>1</v>
      </c>
      <c r="C3" s="5" t="str">
        <f ca="1">VLOOKUP(B3,地域!$A:$E,5,FALSE)</f>
        <v>日光</v>
      </c>
      <c r="D3" s="6">
        <v>3</v>
      </c>
      <c r="E3" s="5" t="str">
        <f ca="1">VLOOKUP(D3,レイアウト!$A:$B,2,FALSE)</f>
        <v>一覧01</v>
      </c>
      <c r="F3" s="6" t="s">
        <v>184</v>
      </c>
      <c r="G3" s="6" t="s">
        <v>182</v>
      </c>
      <c r="H3" s="7"/>
      <c r="I3" s="5" t="str">
        <f>"insert into M_SCREEN values ("&amp;A3&amp;", now(), 1, now(), 1, 'val', "&amp;$B3&amp;", "&amp;$D3&amp;", '"&amp;$F3&amp;"', '"&amp;$G3&amp;"');"</f>
        <v>insert into M_SCREEN values (2, now(), 1, now(), 1, 'val', 1, 3, 'reg', '日光施設一覧');</v>
      </c>
    </row>
    <row r="4" spans="1:9" x14ac:dyDescent="0.15">
      <c r="A4" s="5">
        <f t="shared" si="0"/>
        <v>3</v>
      </c>
      <c r="B4" s="6">
        <v>1</v>
      </c>
      <c r="C4" s="5" t="str">
        <f ca="1">VLOOKUP(B4,地域!$A:$E,5,FALSE)</f>
        <v>日光</v>
      </c>
      <c r="D4" s="6">
        <v>5</v>
      </c>
      <c r="E4" s="5" t="str">
        <f ca="1">VLOOKUP(D4,レイアウト!$A:$B,2,FALSE)</f>
        <v>詳細01</v>
      </c>
      <c r="F4" s="6" t="s">
        <v>185</v>
      </c>
      <c r="G4" s="6" t="s">
        <v>183</v>
      </c>
      <c r="H4" s="7"/>
      <c r="I4" s="5" t="str">
        <f>"insert into M_SCREEN values ("&amp;A4&amp;", now(), 1, now(), 1, 'val', "&amp;$B4&amp;", "&amp;$D4&amp;", '"&amp;$F4&amp;"', '"&amp;$G4&amp;"');"</f>
        <v>insert into M_SCREEN values (3, now(), 1, now(), 1, 'val', 1, 5, 'fac', '日光施設詳細');</v>
      </c>
    </row>
    <row r="5" spans="1:9" x14ac:dyDescent="0.15">
      <c r="A5" s="5">
        <f t="shared" si="0"/>
        <v>4</v>
      </c>
      <c r="B5" s="6">
        <v>2</v>
      </c>
      <c r="C5" s="5" t="str">
        <f ca="1">VLOOKUP(B5,地域!$A:$E,5,FALSE)</f>
        <v>富士五湖</v>
      </c>
      <c r="D5" s="6">
        <v>2</v>
      </c>
      <c r="E5" s="5" t="str">
        <f ca="1">VLOOKUP(D5,レイアウト!$A:$B,2,FALSE)</f>
        <v>メニュー02</v>
      </c>
      <c r="F5" s="6" t="s">
        <v>184</v>
      </c>
      <c r="G5" s="6" t="s">
        <v>186</v>
      </c>
      <c r="H5" s="7"/>
      <c r="I5" s="5" t="str">
        <f>"insert into M_SCREEN values ("&amp;A5&amp;", now(), 1, now(), 1, 'val', "&amp;$B5&amp;", "&amp;$D5&amp;", '"&amp;$F5&amp;"', '"&amp;$G5&amp;"');"</f>
        <v>insert into M_SCREEN values (4, now(), 1, now(), 1, 'val', 2, 2, 'reg', '富士五湖メニュー');</v>
      </c>
    </row>
    <row r="6" spans="1:9" x14ac:dyDescent="0.15">
      <c r="A6" s="5">
        <f t="shared" si="0"/>
        <v>5</v>
      </c>
      <c r="B6" s="6">
        <v>2</v>
      </c>
      <c r="C6" s="5" t="str">
        <f ca="1">VLOOKUP(B6,地域!$A:$E,5,FALSE)</f>
        <v>富士五湖</v>
      </c>
      <c r="D6" s="6">
        <v>4</v>
      </c>
      <c r="E6" s="5" t="str">
        <f ca="1">VLOOKUP(D6,レイアウト!$A:$B,2,FALSE)</f>
        <v>一覧02</v>
      </c>
      <c r="F6" s="6" t="s">
        <v>184</v>
      </c>
      <c r="G6" s="6" t="s">
        <v>188</v>
      </c>
      <c r="H6" s="7"/>
      <c r="I6" s="5" t="str">
        <f>"insert into M_SCREEN values ("&amp;A6&amp;", now(), 1, now(), 1, 'val', "&amp;$B6&amp;", "&amp;$D6&amp;", '"&amp;$F6&amp;"', '"&amp;$G6&amp;"');"</f>
        <v>insert into M_SCREEN values (5, now(), 1, now(), 1, 'val', 2, 4, 'reg', '富士五湖施設一覧');</v>
      </c>
    </row>
    <row r="7" spans="1:9" x14ac:dyDescent="0.15">
      <c r="A7" s="5">
        <f t="shared" si="0"/>
        <v>6</v>
      </c>
      <c r="B7" s="6">
        <v>2</v>
      </c>
      <c r="C7" s="5" t="str">
        <f ca="1">VLOOKUP(B7,地域!$A:$E,5,FALSE)</f>
        <v>富士五湖</v>
      </c>
      <c r="D7" s="6">
        <v>6</v>
      </c>
      <c r="E7" s="5" t="str">
        <f ca="1">VLOOKUP(D7,レイアウト!$A:$B,2,FALSE)</f>
        <v>詳細02</v>
      </c>
      <c r="F7" s="6" t="s">
        <v>185</v>
      </c>
      <c r="G7" s="6" t="s">
        <v>187</v>
      </c>
      <c r="H7" s="7"/>
      <c r="I7" s="5" t="str">
        <f>"insert into M_SCREEN values ("&amp;A7&amp;", now(), 1, now(), 1, 'val', "&amp;$B7&amp;", "&amp;$D7&amp;", '"&amp;$F7&amp;"', '"&amp;$G7&amp;"');"</f>
        <v>insert into M_SCREEN values (6, now(), 1, now(), 1, 'val', 2, 6, 'fac', '富士五湖施設詳細');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P2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9.375" style="1" bestFit="1" customWidth="1"/>
    <col min="3" max="3" width="13.875" style="1" bestFit="1" customWidth="1"/>
    <col min="4" max="4" width="17.375" style="1" bestFit="1" customWidth="1"/>
    <col min="5" max="5" width="17.5" style="1" bestFit="1" customWidth="1"/>
    <col min="6" max="6" width="6" style="1" bestFit="1" customWidth="1"/>
    <col min="7" max="7" width="5.5" style="1" bestFit="1" customWidth="1"/>
    <col min="8" max="8" width="8.875" style="1" bestFit="1" customWidth="1"/>
    <col min="9" max="9" width="11.75" style="1" bestFit="1" customWidth="1"/>
    <col min="10" max="10" width="11.875" style="1" bestFit="1" customWidth="1"/>
    <col min="11" max="11" width="4.5" style="1" bestFit="1" customWidth="1"/>
    <col min="12" max="12" width="6" style="1" bestFit="1" customWidth="1"/>
    <col min="13" max="13" width="14.25" style="1" bestFit="1" customWidth="1"/>
    <col min="14" max="14" width="14.375" style="1" bestFit="1" customWidth="1"/>
    <col min="15" max="15" width="4" style="1" bestFit="1" customWidth="1"/>
    <col min="16" max="16" width="63.75" style="1" bestFit="1" customWidth="1"/>
    <col min="17" max="16384" width="9" style="1"/>
  </cols>
  <sheetData>
    <row r="1" spans="1:16" x14ac:dyDescent="0.15">
      <c r="A1" s="8" t="str">
        <f ca="1">RIGHT(CELL("filename"),LEN(CELL("filename"))-FIND("]",CELL("filename")))&amp;"_ID"</f>
        <v>地域_ID</v>
      </c>
      <c r="B1" s="9" t="s">
        <v>189</v>
      </c>
      <c r="C1" s="8" t="s">
        <v>190</v>
      </c>
      <c r="D1" s="9" t="s">
        <v>191</v>
      </c>
      <c r="E1" s="8" t="s">
        <v>192</v>
      </c>
      <c r="F1" s="8" t="s">
        <v>170</v>
      </c>
      <c r="G1" s="8" t="s">
        <v>6</v>
      </c>
      <c r="H1" s="9" t="s">
        <v>193</v>
      </c>
      <c r="I1" s="9" t="s">
        <v>194</v>
      </c>
      <c r="J1" s="8" t="s">
        <v>195</v>
      </c>
      <c r="K1" s="8" t="s">
        <v>6</v>
      </c>
      <c r="L1" s="10" t="s">
        <v>196</v>
      </c>
      <c r="M1" s="10" t="s">
        <v>197</v>
      </c>
      <c r="N1" s="8" t="s">
        <v>198</v>
      </c>
      <c r="O1" s="10" t="s">
        <v>4</v>
      </c>
      <c r="P1" s="8" t="str">
        <f ca="1">"-- "&amp;RIGHT(CELL("filename"),LEN(CELL("filename"))-FIND("]",CELL("filename")))&amp;"（insert文）"</f>
        <v>-- 地域（insert文）</v>
      </c>
    </row>
    <row r="2" spans="1:1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>
        <v>1</v>
      </c>
      <c r="E2" s="5" t="str">
        <f ca="1">VLOOKUP(D2,レイアウトオブジェクト!$A:$D,4,FALSE)</f>
        <v>トップ画像</v>
      </c>
      <c r="F2" s="5" t="str">
        <f ca="1">VLOOKUP(D2,レイアウトオブジェクト!$A:$E,5,FALSE)</f>
        <v>sin</v>
      </c>
      <c r="G2" s="5" t="str">
        <f ca="1">VLOOKUP(D2,レイアウトオブジェクト!$A:$F,6,FALSE)</f>
        <v>img</v>
      </c>
      <c r="H2" s="6" t="s">
        <v>184</v>
      </c>
      <c r="I2" s="6">
        <v>4</v>
      </c>
      <c r="J2" s="5" t="str">
        <f ca="1">IF($H2="reg",VLOOKUP(I2,地域属性グループ!$A:$E,5,FALSE),IF($H2="fac",VLOOKUP(I2,施設属性グループ!$A:$E,5,FALSE),IF($H2="facgrp",VLOOKUP(I2,施設グループ属性グループ!$A:$E,5,FALSE),VLOOKUP(I2,施設_施設グループリンク属性グループ!$A:$E,5,FALSE))))</f>
        <v>画像</v>
      </c>
      <c r="K2" s="5" t="str">
        <f ca="1">IF($H2="reg",VLOOKUP(I2,地域属性グループ!$A:$E,2,FALSE),IF($H2="fac",VLOOKUP(I2,施設属性グループ!$A:$E,2,FALSE),IF($H2="facgrp",VLOOKUP(I2,施設グループ属性グループ!$A:$E,2,FALSE),VLOOKUP(I2,施設_施設グループリンク属性グループ!$A:$E,2,FALSE))))</f>
        <v>img</v>
      </c>
      <c r="L2" s="7" t="s">
        <v>11</v>
      </c>
      <c r="M2" s="7" t="s">
        <v>11</v>
      </c>
      <c r="N2" s="5" t="str">
        <f>IF(ISNUMBER(M2),VLOOKUP(M2,スクリーン!$A:$G,7,FALSE),"")</f>
        <v/>
      </c>
      <c r="O2" s="7"/>
      <c r="P2" s="5" t="str">
        <f>"insert into M_SCREEN_OBJ values ("&amp;A2&amp;", now(), 1, now(), 1, 'val', "&amp;$B2&amp;", "&amp;$D2&amp;", '"&amp;$H2&amp;"', "&amp;$I2&amp;", "&amp;$L2&amp;", "&amp;M2&amp;");"</f>
        <v>insert into M_SCREEN_OBJ values (1, now(), 1, now(), 1, 'val', 1, 1, 'reg', 4, null, null);</v>
      </c>
    </row>
    <row r="3" spans="1:16" x14ac:dyDescent="0.15">
      <c r="A3" s="5">
        <f t="shared" ref="A3:A23" si="0">ROW()-1</f>
        <v>2</v>
      </c>
      <c r="B3" s="6">
        <v>1</v>
      </c>
      <c r="C3" s="5" t="str">
        <f ca="1">VLOOKUP(B3,スクリーン!$A:$G,7,FALSE)</f>
        <v>日光メニュー</v>
      </c>
      <c r="D3" s="6">
        <v>2</v>
      </c>
      <c r="E3" s="5" t="str">
        <f ca="1">VLOOKUP(D3,レイアウトオブジェクト!$A:$D,4,FALSE)</f>
        <v>メニューボタン1</v>
      </c>
      <c r="F3" s="5" t="str">
        <f ca="1">VLOOKUP(D3,レイアウトオブジェクト!$A:$E,5,FALSE)</f>
        <v>sin</v>
      </c>
      <c r="G3" s="5" t="str">
        <f ca="1">VLOOKUP(D3,レイアウトオブジェクト!$A:$F,6,FALSE)</f>
        <v>button</v>
      </c>
      <c r="H3" s="6" t="s">
        <v>184</v>
      </c>
      <c r="I3" s="6">
        <v>1</v>
      </c>
      <c r="J3" s="5" t="str">
        <f ca="1">IF($H3="reg",VLOOKUP(I3,地域属性グループ!$A:$E,5,FALSE),IF($H3="fac",VLOOKUP(I3,施設属性グループ!$A:$E,5,FALSE),IF($H3="facgrp",VLOOKUP(I3,施設グループ属性グループ!$A:$E,5,FALSE),VLOOKUP(I3,施設_施設グループリンク属性グループ!$A:$E,5,FALSE))))</f>
        <v>地域名</v>
      </c>
      <c r="K3" s="5" t="str">
        <f ca="1">IF($H3="reg",VLOOKUP(I3,地域属性グループ!$A:$E,2,FALSE),IF($H3="fac",VLOOKUP(I3,施設属性グループ!$A:$E,2,FALSE),IF($H3="facgrp",VLOOKUP(I3,施設グループ属性グループ!$A:$E,2,FALSE),VLOOKUP(I3,施設_施設グループリンク属性グループ!$A:$E,2,FALSE))))</f>
        <v>txt</v>
      </c>
      <c r="L3" s="7" t="s">
        <v>213</v>
      </c>
      <c r="M3" s="7">
        <v>2</v>
      </c>
      <c r="N3" s="5" t="str">
        <f ca="1">IF(ISNUMBER(M3),VLOOKUP(M3,スクリーン!$A:$G,7,FALSE),"")</f>
        <v>日光施設一覧</v>
      </c>
      <c r="O3" s="7"/>
      <c r="P3" s="5" t="str">
        <f>"insert into M_SCREEN_OBJ values ("&amp;A3&amp;", now(), 1, now(), 1, 'val', "&amp;$B3&amp;", "&amp;$D3&amp;", '"&amp;$H3&amp;"', "&amp;$I3&amp;", "&amp;$L3&amp;", "&amp;M3&amp;");"</f>
        <v>insert into M_SCREEN_OBJ values (2, now(), 1, now(), 1, 'val', 1, 2, 'reg', 1, null, 2);</v>
      </c>
    </row>
    <row r="4" spans="1:16" x14ac:dyDescent="0.15">
      <c r="A4" s="5">
        <f t="shared" si="0"/>
        <v>3</v>
      </c>
      <c r="B4" s="6">
        <v>1</v>
      </c>
      <c r="C4" s="5" t="str">
        <f ca="1">VLOOKUP(B4,スクリーン!$A:$G,7,FALSE)</f>
        <v>日光メニュー</v>
      </c>
      <c r="D4" s="6">
        <v>3</v>
      </c>
      <c r="E4" s="5" t="str">
        <f ca="1">VLOOKUP(D4,レイアウトオブジェクト!$A:$D,4,FALSE)</f>
        <v>メニューボタン2</v>
      </c>
      <c r="F4" s="5" t="str">
        <f ca="1">VLOOKUP(D4,レイアウトオブジェクト!$A:$E,5,FALSE)</f>
        <v>sin</v>
      </c>
      <c r="G4" s="5" t="str">
        <f ca="1">VLOOKUP(D4,レイアウトオブジェクト!$A:$F,6,FALSE)</f>
        <v>button</v>
      </c>
      <c r="H4" s="6" t="s">
        <v>184</v>
      </c>
      <c r="I4" s="6">
        <v>1</v>
      </c>
      <c r="J4" s="5" t="str">
        <f ca="1">IF($H4="reg",VLOOKUP(I4,地域属性グループ!$A:$E,5,FALSE),IF($H4="fac",VLOOKUP(I4,施設属性グループ!$A:$E,5,FALSE),IF($H4="facgrp",VLOOKUP(I4,施設グループ属性グループ!$A:$E,5,FALSE),VLOOKUP(I4,施設_施設グループリンク属性グループ!$A:$E,5,FALSE))))</f>
        <v>地域名</v>
      </c>
      <c r="K4" s="5" t="str">
        <f ca="1">IF($H4="reg",VLOOKUP(I4,地域属性グループ!$A:$E,2,FALSE),IF($H4="fac",VLOOKUP(I4,施設属性グループ!$A:$E,2,FALSE),IF($H4="facgrp",VLOOKUP(I4,施設グループ属性グループ!$A:$E,2,FALSE),VLOOKUP(I4,施設_施設グループリンク属性グループ!$A:$E,2,FALSE))))</f>
        <v>txt</v>
      </c>
      <c r="L4" s="7" t="s">
        <v>11</v>
      </c>
      <c r="M4" s="7">
        <v>2</v>
      </c>
      <c r="N4" s="5" t="str">
        <f ca="1">IF(ISNUMBER(M4),VLOOKUP(M4,スクリーン!$A:$G,7,FALSE),"")</f>
        <v>日光施設一覧</v>
      </c>
      <c r="O4" s="7"/>
      <c r="P4" s="5" t="str">
        <f>"insert into M_SCREEN_OBJ values ("&amp;A4&amp;", now(), 1, now(), 1, 'val', "&amp;$B4&amp;", "&amp;$D4&amp;", '"&amp;$H4&amp;"', "&amp;$I4&amp;", "&amp;$L4&amp;", "&amp;M4&amp;");"</f>
        <v>insert into M_SCREEN_OBJ values (3, now(), 1, now(), 1, 'val', 1, 3, 'reg', 1, null, 2);</v>
      </c>
    </row>
    <row r="5" spans="1:16" x14ac:dyDescent="0.15">
      <c r="A5" s="5">
        <f t="shared" si="0"/>
        <v>4</v>
      </c>
      <c r="B5" s="6">
        <v>1</v>
      </c>
      <c r="C5" s="5" t="str">
        <f ca="1">VLOOKUP(B5,スクリーン!$A:$G,7,FALSE)</f>
        <v>日光メニュー</v>
      </c>
      <c r="D5" s="6">
        <v>4</v>
      </c>
      <c r="E5" s="5" t="str">
        <f ca="1">VLOOKUP(D5,レイアウトオブジェクト!$A:$D,4,FALSE)</f>
        <v>メニューボタン3</v>
      </c>
      <c r="F5" s="5" t="str">
        <f ca="1">VLOOKUP(D5,レイアウトオブジェクト!$A:$E,5,FALSE)</f>
        <v>sin</v>
      </c>
      <c r="G5" s="5" t="str">
        <f ca="1">VLOOKUP(D5,レイアウトオブジェクト!$A:$F,6,FALSE)</f>
        <v>button</v>
      </c>
      <c r="H5" s="6" t="s">
        <v>184</v>
      </c>
      <c r="I5" s="6">
        <v>1</v>
      </c>
      <c r="J5" s="5" t="str">
        <f ca="1">IF($H5="reg",VLOOKUP(I5,地域属性グループ!$A:$E,5,FALSE),IF($H5="fac",VLOOKUP(I5,施設属性グループ!$A:$E,5,FALSE),IF($H5="facgrp",VLOOKUP(I5,施設グループ属性グループ!$A:$E,5,FALSE),VLOOKUP(I5,施設_施設グループリンク属性グループ!$A:$E,5,FALSE))))</f>
        <v>地域名</v>
      </c>
      <c r="K5" s="5" t="str">
        <f ca="1">IF($H5="reg",VLOOKUP(I5,地域属性グループ!$A:$E,2,FALSE),IF($H5="fac",VLOOKUP(I5,施設属性グループ!$A:$E,2,FALSE),IF($H5="facgrp",VLOOKUP(I5,施設グループ属性グループ!$A:$E,2,FALSE),VLOOKUP(I5,施設_施設グループリンク属性グループ!$A:$E,2,FALSE))))</f>
        <v>txt</v>
      </c>
      <c r="L5" s="7" t="s">
        <v>214</v>
      </c>
      <c r="M5" s="7">
        <v>2</v>
      </c>
      <c r="N5" s="5" t="str">
        <f ca="1">IF(ISNUMBER(M5),VLOOKUP(M5,スクリーン!$A:$G,7,FALSE),"")</f>
        <v>日光施設一覧</v>
      </c>
      <c r="O5" s="7"/>
      <c r="P5" s="5" t="str">
        <f>"insert into M_SCREEN_OBJ values ("&amp;A5&amp;", now(), 1, now(), 1, 'val', "&amp;$B5&amp;", "&amp;$D5&amp;", '"&amp;$H5&amp;"', "&amp;$I5&amp;", "&amp;$L5&amp;", "&amp;M5&amp;");"</f>
        <v>insert into M_SCREEN_OBJ values (4, now(), 1, now(), 1, 'val', 1, 4, 'reg', 1, null, 2);</v>
      </c>
    </row>
    <row r="6" spans="1:16" x14ac:dyDescent="0.15">
      <c r="A6" s="5">
        <f t="shared" si="0"/>
        <v>5</v>
      </c>
      <c r="B6" s="6">
        <v>2</v>
      </c>
      <c r="C6" s="5" t="str">
        <f ca="1">VLOOKUP(B6,スクリーン!$A:$G,7,FALSE)</f>
        <v>日光施設一覧</v>
      </c>
      <c r="D6" s="6">
        <v>9</v>
      </c>
      <c r="E6" s="5" t="str">
        <f ca="1">VLOOKUP(D6,レイアウトオブジェクト!$A:$D,4,FALSE)</f>
        <v>親説明文</v>
      </c>
      <c r="F6" s="5" t="str">
        <f ca="1">VLOOKUP(D6,レイアウトオブジェクト!$A:$E,5,FALSE)</f>
        <v>sin</v>
      </c>
      <c r="G6" s="5" t="str">
        <f ca="1">VLOOKUP(D6,レイアウトオブジェクト!$A:$F,6,FALSE)</f>
        <v>txt</v>
      </c>
      <c r="H6" s="6" t="s">
        <v>184</v>
      </c>
      <c r="I6" s="6">
        <v>2</v>
      </c>
      <c r="J6" s="5" t="str">
        <f ca="1">IF($H6="reg",VLOOKUP(I6,地域属性グループ!$A:$E,5,FALSE),IF($H6="fac",VLOOKUP(I6,施設属性グループ!$A:$E,5,FALSE),IF($H6="facgrp",VLOOKUP(I6,施設グループ属性グループ!$A:$E,5,FALSE),VLOOKUP(I6,施設_施設グループリンク属性グループ!$A:$E,5,FALSE))))</f>
        <v>説明文</v>
      </c>
      <c r="K6" s="5" t="str">
        <f ca="1">IF($H6="reg",VLOOKUP(I6,地域属性グループ!$A:$E,2,FALSE),IF($H6="fac",VLOOKUP(I6,施設属性グループ!$A:$E,2,FALSE),IF($H6="facgrp",VLOOKUP(I6,施設グループ属性グループ!$A:$E,2,FALSE),VLOOKUP(I6,施設_施設グループリンク属性グループ!$A:$E,2,FALSE))))</f>
        <v>txt</v>
      </c>
      <c r="L6" s="7" t="s">
        <v>214</v>
      </c>
      <c r="M6" s="7" t="s">
        <v>11</v>
      </c>
      <c r="N6" s="5" t="str">
        <f>IF(ISNUMBER(M6),VLOOKUP(M6,スクリーン!$A:$G,7,FALSE),"")</f>
        <v/>
      </c>
      <c r="O6" s="7"/>
      <c r="P6" s="5" t="str">
        <f>"insert into M_SCREEN_OBJ values ("&amp;A6&amp;", now(), 1, now(), 1, 'val', "&amp;$B6&amp;", "&amp;$D6&amp;", '"&amp;$H6&amp;"', "&amp;$I6&amp;", "&amp;$L6&amp;", "&amp;M6&amp;");"</f>
        <v>insert into M_SCREEN_OBJ values (5, now(), 1, now(), 1, 'val', 2, 9, 'reg', 2, null, null);</v>
      </c>
    </row>
    <row r="7" spans="1:16" x14ac:dyDescent="0.15">
      <c r="A7" s="5">
        <f t="shared" si="0"/>
        <v>6</v>
      </c>
      <c r="B7" s="6">
        <v>2</v>
      </c>
      <c r="C7" s="5" t="str">
        <f ca="1">VLOOKUP(B7,スクリーン!$A:$G,7,FALSE)</f>
        <v>日光施設一覧</v>
      </c>
      <c r="D7" s="6">
        <v>10</v>
      </c>
      <c r="E7" s="5" t="str">
        <f ca="1">VLOOKUP(D7,レイアウトオブジェクト!$A:$D,4,FALSE)</f>
        <v>説明画像</v>
      </c>
      <c r="F7" s="5" t="str">
        <f ca="1">VLOOKUP(D7,レイアウトオブジェクト!$A:$E,5,FALSE)</f>
        <v>sin</v>
      </c>
      <c r="G7" s="5" t="str">
        <f ca="1">VLOOKUP(D7,レイアウトオブジェクト!$A:$F,6,FALSE)</f>
        <v>img</v>
      </c>
      <c r="H7" s="6" t="s">
        <v>185</v>
      </c>
      <c r="I7" s="6">
        <v>3</v>
      </c>
      <c r="J7" s="5" t="str">
        <f ca="1">IF($H7="reg",VLOOKUP(I7,地域属性グループ!$A:$E,5,FALSE),IF($H7="fac",VLOOKUP(I7,施設属性グループ!$A:$E,5,FALSE),IF($H7="facgrp",VLOOKUP(I7,施設グループ属性グループ!$A:$E,5,FALSE),VLOOKUP(I7,施設_施設グループリンク属性グループ!$A:$E,5,FALSE))))</f>
        <v>画像1</v>
      </c>
      <c r="K7" s="5" t="str">
        <f ca="1">IF($H7="reg",VLOOKUP(I7,地域属性グループ!$A:$E,2,FALSE),IF($H7="fac",VLOOKUP(I7,施設属性グループ!$A:$E,2,FALSE),IF($H7="facgrp",VLOOKUP(I7,施設グループ属性グループ!$A:$E,2,FALSE),VLOOKUP(I7,施設_施設グループリンク属性グループ!$A:$E,2,FALSE))))</f>
        <v>img</v>
      </c>
      <c r="L7" s="7" t="s">
        <v>214</v>
      </c>
      <c r="M7" s="7" t="s">
        <v>11</v>
      </c>
      <c r="N7" s="5" t="str">
        <f>IF(ISNUMBER(M7),VLOOKUP(M7,スクリーン!$A:$G,7,FALSE),"")</f>
        <v/>
      </c>
      <c r="O7" s="7"/>
      <c r="P7" s="5" t="str">
        <f>"insert into M_SCREEN_OBJ values ("&amp;A7&amp;", now(), 1, now(), 1, 'val', "&amp;$B7&amp;", "&amp;$D7&amp;", '"&amp;$H7&amp;"', "&amp;$I7&amp;", "&amp;$L7&amp;", "&amp;M7&amp;");"</f>
        <v>insert into M_SCREEN_OBJ values (6, now(), 1, now(), 1, 'val', 2, 10, 'fac', 3, null, null);</v>
      </c>
    </row>
    <row r="8" spans="1:16" x14ac:dyDescent="0.15">
      <c r="A8" s="5">
        <f t="shared" si="0"/>
        <v>7</v>
      </c>
      <c r="B8" s="6">
        <v>2</v>
      </c>
      <c r="C8" s="5" t="str">
        <f ca="1">VLOOKUP(B8,スクリーン!$A:$G,7,FALSE)</f>
        <v>日光施設一覧</v>
      </c>
      <c r="D8" s="6">
        <v>11</v>
      </c>
      <c r="E8" s="5" t="str">
        <f ca="1">VLOOKUP(D8,レイアウトオブジェクト!$A:$D,4,FALSE)</f>
        <v>説明文</v>
      </c>
      <c r="F8" s="5" t="str">
        <f ca="1">VLOOKUP(D8,レイアウトオブジェクト!$A:$E,5,FALSE)</f>
        <v>sin</v>
      </c>
      <c r="G8" s="5" t="str">
        <f ca="1">VLOOKUP(D8,レイアウトオブジェクト!$A:$F,6,FALSE)</f>
        <v>txt</v>
      </c>
      <c r="H8" s="6" t="s">
        <v>185</v>
      </c>
      <c r="I8" s="6">
        <v>2</v>
      </c>
      <c r="J8" s="5" t="str">
        <f ca="1">IF($H8="reg",VLOOKUP(I8,地域属性グループ!$A:$E,5,FALSE),IF($H8="fac",VLOOKUP(I8,施設属性グループ!$A:$E,5,FALSE),IF($H8="facgrp",VLOOKUP(I8,施設グループ属性グループ!$A:$E,5,FALSE),VLOOKUP(I8,施設_施設グループリンク属性グループ!$A:$E,5,FALSE))))</f>
        <v>施設説明文</v>
      </c>
      <c r="K8" s="5" t="str">
        <f ca="1">IF($H8="reg",VLOOKUP(I8,地域属性グループ!$A:$E,2,FALSE),IF($H8="fac",VLOOKUP(I8,施設属性グループ!$A:$E,2,FALSE),IF($H8="facgrp",VLOOKUP(I8,施設グループ属性グループ!$A:$E,2,FALSE),VLOOKUP(I8,施設_施設グループリンク属性グループ!$A:$E,2,FALSE))))</f>
        <v>txt</v>
      </c>
      <c r="L8" s="7" t="s">
        <v>214</v>
      </c>
      <c r="M8" s="7" t="s">
        <v>216</v>
      </c>
      <c r="N8" s="5" t="str">
        <f>IF(ISNUMBER(M8),VLOOKUP(M8,スクリーン!$A:$G,7,FALSE),"")</f>
        <v/>
      </c>
      <c r="O8" s="7"/>
      <c r="P8" s="5" t="str">
        <f>"insert into M_SCREEN_OBJ values ("&amp;A8&amp;", now(), 1, now(), 1, 'val', "&amp;$B8&amp;", "&amp;$D8&amp;", '"&amp;$H8&amp;"', "&amp;$I8&amp;", "&amp;$L8&amp;", "&amp;M8&amp;");"</f>
        <v>insert into M_SCREEN_OBJ values (7, now(), 1, now(), 1, 'val', 2, 11, 'fac', 2, null, null);</v>
      </c>
    </row>
    <row r="9" spans="1:16" x14ac:dyDescent="0.15">
      <c r="A9" s="5">
        <f t="shared" si="0"/>
        <v>8</v>
      </c>
      <c r="B9" s="6">
        <v>3</v>
      </c>
      <c r="C9" s="5" t="str">
        <f ca="1">VLOOKUP(B9,スクリーン!$A:$G,7,FALSE)</f>
        <v>日光施設詳細</v>
      </c>
      <c r="D9" s="6">
        <v>15</v>
      </c>
      <c r="E9" s="5" t="str">
        <f ca="1">VLOOKUP(D9,レイアウトオブジェクト!$A:$D,4,FALSE)</f>
        <v>画像01</v>
      </c>
      <c r="F9" s="5" t="str">
        <f ca="1">VLOOKUP(D9,レイアウトオブジェクト!$A:$E,5,FALSE)</f>
        <v>sin</v>
      </c>
      <c r="G9" s="5" t="str">
        <f ca="1">VLOOKUP(D9,レイアウトオブジェクト!$A:$F,6,FALSE)</f>
        <v>img</v>
      </c>
      <c r="H9" s="6" t="s">
        <v>185</v>
      </c>
      <c r="I9" s="6">
        <v>3</v>
      </c>
      <c r="J9" s="5" t="str">
        <f ca="1">IF($H9="reg",VLOOKUP(I9,地域属性グループ!$A:$E,5,FALSE),IF($H9="fac",VLOOKUP(I9,施設属性グループ!$A:$E,5,FALSE),IF($H9="facgrp",VLOOKUP(I9,施設グループ属性グループ!$A:$E,5,FALSE),VLOOKUP(I9,施設_施設グループリンク属性グループ!$A:$E,5,FALSE))))</f>
        <v>画像1</v>
      </c>
      <c r="K9" s="5" t="str">
        <f ca="1">IF($H9="reg",VLOOKUP(I9,地域属性グループ!$A:$E,2,FALSE),IF($H9="fac",VLOOKUP(I9,施設属性グループ!$A:$E,2,FALSE),IF($H9="facgrp",VLOOKUP(I9,施設グループ属性グループ!$A:$E,2,FALSE),VLOOKUP(I9,施設_施設グループリンク属性グループ!$A:$E,2,FALSE))))</f>
        <v>img</v>
      </c>
      <c r="L9" s="7" t="s">
        <v>11</v>
      </c>
      <c r="M9" s="7" t="s">
        <v>216</v>
      </c>
      <c r="N9" s="5" t="str">
        <f>IF(ISNUMBER(M9),VLOOKUP(M9,スクリーン!$A:$G,7,FALSE),"")</f>
        <v/>
      </c>
      <c r="O9" s="7"/>
      <c r="P9" s="5" t="str">
        <f>"insert into M_SCREEN_OBJ values ("&amp;A9&amp;", now(), 1, now(), 1, 'val', "&amp;$B9&amp;", "&amp;$D9&amp;", '"&amp;$H9&amp;"', "&amp;$I9&amp;", "&amp;$L9&amp;", "&amp;M9&amp;");"</f>
        <v>insert into M_SCREEN_OBJ values (8, now(), 1, now(), 1, 'val', 3, 15, 'fac', 3, null, null);</v>
      </c>
    </row>
    <row r="10" spans="1:16" x14ac:dyDescent="0.15">
      <c r="A10" s="5">
        <f t="shared" si="0"/>
        <v>9</v>
      </c>
      <c r="B10" s="6">
        <v>3</v>
      </c>
      <c r="C10" s="5" t="str">
        <f ca="1">VLOOKUP(B10,スクリーン!$A:$G,7,FALSE)</f>
        <v>日光施設詳細</v>
      </c>
      <c r="D10" s="6">
        <v>16</v>
      </c>
      <c r="E10" s="5" t="str">
        <f ca="1">VLOOKUP(D10,レイアウトオブジェクト!$A:$D,4,FALSE)</f>
        <v>説明文（メイン）</v>
      </c>
      <c r="F10" s="5" t="str">
        <f ca="1">VLOOKUP(D10,レイアウトオブジェクト!$A:$E,5,FALSE)</f>
        <v>sin</v>
      </c>
      <c r="G10" s="5" t="str">
        <f ca="1">VLOOKUP(D10,レイアウトオブジェクト!$A:$F,6,FALSE)</f>
        <v>txt</v>
      </c>
      <c r="H10" s="6" t="s">
        <v>185</v>
      </c>
      <c r="I10" s="6">
        <v>1</v>
      </c>
      <c r="J10" s="5" t="str">
        <f ca="1">IF($H10="reg",VLOOKUP(I10,地域属性グループ!$A:$E,5,FALSE),IF($H10="fac",VLOOKUP(I10,施設属性グループ!$A:$E,5,FALSE),IF($H10="facgrp",VLOOKUP(I10,施設グループ属性グループ!$A:$E,5,FALSE),VLOOKUP(I10,施設_施設グループリンク属性グループ!$A:$E,5,FALSE))))</f>
        <v>施設名</v>
      </c>
      <c r="K10" s="5" t="str">
        <f ca="1">IF($H10="reg",VLOOKUP(I10,地域属性グループ!$A:$E,2,FALSE),IF($H10="fac",VLOOKUP(I10,施設属性グループ!$A:$E,2,FALSE),IF($H10="facgrp",VLOOKUP(I10,施設グループ属性グループ!$A:$E,2,FALSE),VLOOKUP(I10,施設_施設グループリンク属性グループ!$A:$E,2,FALSE))))</f>
        <v>txt</v>
      </c>
      <c r="L10" s="7" t="s">
        <v>214</v>
      </c>
      <c r="M10" s="7" t="s">
        <v>217</v>
      </c>
      <c r="N10" s="5" t="str">
        <f>IF(ISNUMBER(M10),VLOOKUP(M10,スクリーン!$A:$G,7,FALSE),"")</f>
        <v/>
      </c>
      <c r="O10" s="7"/>
      <c r="P10" s="5" t="str">
        <f>"insert into M_SCREEN_OBJ values ("&amp;A10&amp;", now(), 1, now(), 1, 'val', "&amp;$B10&amp;", "&amp;$D10&amp;", '"&amp;$H10&amp;"', "&amp;$I10&amp;", "&amp;$L10&amp;", "&amp;M10&amp;");"</f>
        <v>insert into M_SCREEN_OBJ values (9, now(), 1, now(), 1, 'val', 3, 16, 'fac', 1, null, null);</v>
      </c>
    </row>
    <row r="11" spans="1:16" x14ac:dyDescent="0.15">
      <c r="A11" s="5">
        <f t="shared" si="0"/>
        <v>10</v>
      </c>
      <c r="B11" s="6">
        <v>3</v>
      </c>
      <c r="C11" s="5" t="str">
        <f ca="1">VLOOKUP(B11,スクリーン!$A:$G,7,FALSE)</f>
        <v>日光施設詳細</v>
      </c>
      <c r="D11" s="6">
        <v>17</v>
      </c>
      <c r="E11" s="5" t="str">
        <f ca="1">VLOOKUP(D11,レイアウトオブジェクト!$A:$D,4,FALSE)</f>
        <v>説明文（補足）</v>
      </c>
      <c r="F11" s="5" t="str">
        <f ca="1">VLOOKUP(D11,レイアウトオブジェクト!$A:$E,5,FALSE)</f>
        <v>sin</v>
      </c>
      <c r="G11" s="5" t="str">
        <f ca="1">VLOOKUP(D11,レイアウトオブジェクト!$A:$F,6,FALSE)</f>
        <v>txt</v>
      </c>
      <c r="H11" s="6" t="s">
        <v>185</v>
      </c>
      <c r="I11" s="6">
        <v>2</v>
      </c>
      <c r="J11" s="5" t="str">
        <f ca="1">IF($H11="reg",VLOOKUP(I11,地域属性グループ!$A:$E,5,FALSE),IF($H11="fac",VLOOKUP(I11,施設属性グループ!$A:$E,5,FALSE),IF($H11="facgrp",VLOOKUP(I11,施設グループ属性グループ!$A:$E,5,FALSE),VLOOKUP(I11,施設_施設グループリンク属性グループ!$A:$E,5,FALSE))))</f>
        <v>施設説明文</v>
      </c>
      <c r="K11" s="5" t="str">
        <f ca="1">IF($H11="reg",VLOOKUP(I11,地域属性グループ!$A:$E,2,FALSE),IF($H11="fac",VLOOKUP(I11,施設属性グループ!$A:$E,2,FALSE),IF($H11="facgrp",VLOOKUP(I11,施設グループ属性グループ!$A:$E,2,FALSE),VLOOKUP(I11,施設_施設グループリンク属性グループ!$A:$E,2,FALSE))))</f>
        <v>txt</v>
      </c>
      <c r="L11" s="7" t="s">
        <v>214</v>
      </c>
      <c r="M11" s="7" t="s">
        <v>11</v>
      </c>
      <c r="N11" s="5" t="str">
        <f>IF(ISNUMBER(M11),VLOOKUP(M11,スクリーン!$A:$G,7,FALSE),"")</f>
        <v/>
      </c>
      <c r="O11" s="7"/>
      <c r="P11" s="5" t="str">
        <f>"insert into M_SCREEN_OBJ values ("&amp;A11&amp;", now(), 1, now(), 1, 'val', "&amp;$B11&amp;", "&amp;$D11&amp;", '"&amp;$H11&amp;"', "&amp;$I11&amp;", "&amp;$L11&amp;", "&amp;M11&amp;");"</f>
        <v>insert into M_SCREEN_OBJ values (10, now(), 1, now(), 1, 'val', 3, 17, 'fac', 2, null, null);</v>
      </c>
    </row>
    <row r="12" spans="1:16" x14ac:dyDescent="0.15">
      <c r="A12" s="5">
        <f t="shared" si="0"/>
        <v>11</v>
      </c>
      <c r="B12" s="6">
        <v>4</v>
      </c>
      <c r="C12" s="5" t="str">
        <f ca="1">VLOOKUP(B12,スクリーン!$A:$G,7,FALSE)</f>
        <v>富士五湖メニュー</v>
      </c>
      <c r="D12" s="6">
        <v>5</v>
      </c>
      <c r="E12" s="5" t="str">
        <f ca="1">VLOOKUP(D12,レイアウトオブジェクト!$A:$D,4,FALSE)</f>
        <v>トップ画像</v>
      </c>
      <c r="F12" s="5" t="str">
        <f ca="1">VLOOKUP(D12,レイアウトオブジェクト!$A:$E,5,FALSE)</f>
        <v>sin</v>
      </c>
      <c r="G12" s="5" t="str">
        <f ca="1">VLOOKUP(D12,レイアウトオブジェクト!$A:$F,6,FALSE)</f>
        <v>img</v>
      </c>
      <c r="H12" s="6" t="s">
        <v>184</v>
      </c>
      <c r="I12" s="6">
        <v>4</v>
      </c>
      <c r="J12" s="5" t="str">
        <f ca="1">IF($H12="reg",VLOOKUP(I12,地域属性グループ!$A:$E,5,FALSE),IF($H12="fac",VLOOKUP(I12,施設属性グループ!$A:$E,5,FALSE),IF($H12="facgrp",VLOOKUP(I12,施設グループ属性グループ!$A:$E,5,FALSE),VLOOKUP(I12,施設_施設グループリンク属性グループ!$A:$E,5,FALSE))))</f>
        <v>画像</v>
      </c>
      <c r="K12" s="5" t="str">
        <f ca="1">IF($H12="reg",VLOOKUP(I12,地域属性グループ!$A:$E,2,FALSE),IF($H12="fac",VLOOKUP(I12,施設属性グループ!$A:$E,2,FALSE),IF($H12="facgrp",VLOOKUP(I12,施設グループ属性グループ!$A:$E,2,FALSE),VLOOKUP(I12,施設_施設グループリンク属性グループ!$A:$E,2,FALSE))))</f>
        <v>img</v>
      </c>
      <c r="L12" s="7" t="s">
        <v>11</v>
      </c>
      <c r="M12" s="7" t="s">
        <v>218</v>
      </c>
      <c r="N12" s="5" t="str">
        <f>IF(ISNUMBER(M12),VLOOKUP(M12,スクリーン!$A:$G,7,FALSE),"")</f>
        <v/>
      </c>
      <c r="O12" s="7"/>
      <c r="P12" s="5" t="str">
        <f>"insert into M_SCREEN_OBJ values ("&amp;A12&amp;", now(), 1, now(), 1, 'val', "&amp;$B12&amp;", "&amp;$D12&amp;", '"&amp;$H12&amp;"', "&amp;$I12&amp;", "&amp;$L12&amp;", "&amp;M12&amp;");"</f>
        <v>insert into M_SCREEN_OBJ values (11, now(), 1, now(), 1, 'val', 4, 5, 'reg', 4, null, null);</v>
      </c>
    </row>
    <row r="13" spans="1:16" x14ac:dyDescent="0.15">
      <c r="A13" s="5">
        <f t="shared" si="0"/>
        <v>12</v>
      </c>
      <c r="B13" s="6">
        <v>4</v>
      </c>
      <c r="C13" s="5" t="str">
        <f ca="1">VLOOKUP(B13,スクリーン!$A:$G,7,FALSE)</f>
        <v>富士五湖メニュー</v>
      </c>
      <c r="D13" s="6">
        <v>6</v>
      </c>
      <c r="E13" s="5" t="str">
        <f ca="1">VLOOKUP(D13,レイアウトオブジェクト!$A:$D,4,FALSE)</f>
        <v>メニューボタン1</v>
      </c>
      <c r="F13" s="5" t="str">
        <f ca="1">VLOOKUP(D13,レイアウトオブジェクト!$A:$E,5,FALSE)</f>
        <v>sin</v>
      </c>
      <c r="G13" s="5" t="str">
        <f ca="1">VLOOKUP(D13,レイアウトオブジェクト!$A:$F,6,FALSE)</f>
        <v>button</v>
      </c>
      <c r="H13" s="6" t="s">
        <v>184</v>
      </c>
      <c r="I13" s="6">
        <v>1</v>
      </c>
      <c r="J13" s="5" t="str">
        <f ca="1">IF($H13="reg",VLOOKUP(I13,地域属性グループ!$A:$E,5,FALSE),IF($H13="fac",VLOOKUP(I13,施設属性グループ!$A:$E,5,FALSE),IF($H13="facgrp",VLOOKUP(I13,施設グループ属性グループ!$A:$E,5,FALSE),VLOOKUP(I13,施設_施設グループリンク属性グループ!$A:$E,5,FALSE))))</f>
        <v>地域名</v>
      </c>
      <c r="K13" s="5" t="str">
        <f ca="1">IF($H13="reg",VLOOKUP(I13,地域属性グループ!$A:$E,2,FALSE),IF($H13="fac",VLOOKUP(I13,施設属性グループ!$A:$E,2,FALSE),IF($H13="facgrp",VLOOKUP(I13,施設グループ属性グループ!$A:$E,2,FALSE),VLOOKUP(I13,施設_施設グループリンク属性グループ!$A:$E,2,FALSE))))</f>
        <v>txt</v>
      </c>
      <c r="L13" s="7" t="s">
        <v>11</v>
      </c>
      <c r="M13" s="7">
        <v>4</v>
      </c>
      <c r="N13" s="5" t="str">
        <f ca="1">IF(ISNUMBER(M13),VLOOKUP(M13,スクリーン!$A:$G,7,FALSE),"")</f>
        <v>富士五湖メニュー</v>
      </c>
      <c r="O13" s="7"/>
      <c r="P13" s="5" t="str">
        <f>"insert into M_SCREEN_OBJ values ("&amp;A13&amp;", now(), 1, now(), 1, 'val', "&amp;$B13&amp;", "&amp;$D13&amp;", '"&amp;$H13&amp;"', "&amp;$I13&amp;", "&amp;$L13&amp;", "&amp;M13&amp;");"</f>
        <v>insert into M_SCREEN_OBJ values (12, now(), 1, now(), 1, 'val', 4, 6, 'reg', 1, null, 4);</v>
      </c>
    </row>
    <row r="14" spans="1:16" x14ac:dyDescent="0.15">
      <c r="A14" s="5">
        <f t="shared" si="0"/>
        <v>13</v>
      </c>
      <c r="B14" s="6">
        <v>4</v>
      </c>
      <c r="C14" s="5" t="str">
        <f ca="1">VLOOKUP(B14,スクリーン!$A:$G,7,FALSE)</f>
        <v>富士五湖メニュー</v>
      </c>
      <c r="D14" s="6">
        <v>7</v>
      </c>
      <c r="E14" s="5" t="str">
        <f ca="1">VLOOKUP(D14,レイアウトオブジェクト!$A:$D,4,FALSE)</f>
        <v>メニューボタン2</v>
      </c>
      <c r="F14" s="5" t="str">
        <f ca="1">VLOOKUP(D14,レイアウトオブジェクト!$A:$E,5,FALSE)</f>
        <v>sin</v>
      </c>
      <c r="G14" s="5" t="str">
        <f ca="1">VLOOKUP(D14,レイアウトオブジェクト!$A:$F,6,FALSE)</f>
        <v>button</v>
      </c>
      <c r="H14" s="6" t="s">
        <v>184</v>
      </c>
      <c r="I14" s="6">
        <v>1</v>
      </c>
      <c r="J14" s="5" t="str">
        <f ca="1">IF($H14="reg",VLOOKUP(I14,地域属性グループ!$A:$E,5,FALSE),IF($H14="fac",VLOOKUP(I14,施設属性グループ!$A:$E,5,FALSE),IF($H14="facgrp",VLOOKUP(I14,施設グループ属性グループ!$A:$E,5,FALSE),VLOOKUP(I14,施設_施設グループリンク属性グループ!$A:$E,5,FALSE))))</f>
        <v>地域名</v>
      </c>
      <c r="K14" s="5" t="str">
        <f ca="1">IF($H14="reg",VLOOKUP(I14,地域属性グループ!$A:$E,2,FALSE),IF($H14="fac",VLOOKUP(I14,施設属性グループ!$A:$E,2,FALSE),IF($H14="facgrp",VLOOKUP(I14,施設グループ属性グループ!$A:$E,2,FALSE),VLOOKUP(I14,施設_施設グループリンク属性グループ!$A:$E,2,FALSE))))</f>
        <v>txt</v>
      </c>
      <c r="L14" s="7" t="s">
        <v>11</v>
      </c>
      <c r="M14" s="7">
        <v>4</v>
      </c>
      <c r="N14" s="5" t="str">
        <f ca="1">IF(ISNUMBER(M14),VLOOKUP(M14,スクリーン!$A:$G,7,FALSE),"")</f>
        <v>富士五湖メニュー</v>
      </c>
      <c r="O14" s="7"/>
      <c r="P14" s="5" t="str">
        <f>"insert into M_SCREEN_OBJ values ("&amp;A14&amp;", now(), 1, now(), 1, 'val', "&amp;$B14&amp;", "&amp;$D14&amp;", '"&amp;$H14&amp;"', "&amp;$I14&amp;", "&amp;$L14&amp;", "&amp;M14&amp;");"</f>
        <v>insert into M_SCREEN_OBJ values (13, now(), 1, now(), 1, 'val', 4, 7, 'reg', 1, null, 4);</v>
      </c>
    </row>
    <row r="15" spans="1:16" x14ac:dyDescent="0.15">
      <c r="A15" s="5">
        <f t="shared" si="0"/>
        <v>14</v>
      </c>
      <c r="B15" s="6">
        <v>4</v>
      </c>
      <c r="C15" s="5" t="str">
        <f ca="1">VLOOKUP(B15,スクリーン!$A:$G,7,FALSE)</f>
        <v>富士五湖メニュー</v>
      </c>
      <c r="D15" s="6">
        <v>8</v>
      </c>
      <c r="E15" s="5" t="str">
        <f ca="1">VLOOKUP(D15,レイアウトオブジェクト!$A:$D,4,FALSE)</f>
        <v>メニューボタン3</v>
      </c>
      <c r="F15" s="5" t="str">
        <f ca="1">VLOOKUP(D15,レイアウトオブジェクト!$A:$E,5,FALSE)</f>
        <v>sin</v>
      </c>
      <c r="G15" s="5" t="str">
        <f ca="1">VLOOKUP(D15,レイアウトオブジェクト!$A:$F,6,FALSE)</f>
        <v>button</v>
      </c>
      <c r="H15" s="6" t="s">
        <v>184</v>
      </c>
      <c r="I15" s="6">
        <v>1</v>
      </c>
      <c r="J15" s="5" t="str">
        <f ca="1">IF($H15="reg",VLOOKUP(I15,地域属性グループ!$A:$E,5,FALSE),IF($H15="fac",VLOOKUP(I15,施設属性グループ!$A:$E,5,FALSE),IF($H15="facgrp",VLOOKUP(I15,施設グループ属性グループ!$A:$E,5,FALSE),VLOOKUP(I15,施設_施設グループリンク属性グループ!$A:$E,5,FALSE))))</f>
        <v>地域名</v>
      </c>
      <c r="K15" s="5" t="str">
        <f ca="1">IF($H15="reg",VLOOKUP(I15,地域属性グループ!$A:$E,2,FALSE),IF($H15="fac",VLOOKUP(I15,施設属性グループ!$A:$E,2,FALSE),IF($H15="facgrp",VLOOKUP(I15,施設グループ属性グループ!$A:$E,2,FALSE),VLOOKUP(I15,施設_施設グループリンク属性グループ!$A:$E,2,FALSE))))</f>
        <v>txt</v>
      </c>
      <c r="L15" s="7" t="s">
        <v>213</v>
      </c>
      <c r="M15" s="7">
        <v>4</v>
      </c>
      <c r="N15" s="5" t="str">
        <f ca="1">IF(ISNUMBER(M15),VLOOKUP(M15,スクリーン!$A:$G,7,FALSE),"")</f>
        <v>富士五湖メニュー</v>
      </c>
      <c r="O15" s="7"/>
      <c r="P15" s="5" t="str">
        <f>"insert into M_SCREEN_OBJ values ("&amp;A15&amp;", now(), 1, now(), 1, 'val', "&amp;$B15&amp;", "&amp;$D15&amp;", '"&amp;$H15&amp;"', "&amp;$I15&amp;", "&amp;$L15&amp;", "&amp;M15&amp;");"</f>
        <v>insert into M_SCREEN_OBJ values (14, now(), 1, now(), 1, 'val', 4, 8, 'reg', 1, null, 4);</v>
      </c>
    </row>
    <row r="16" spans="1:16" x14ac:dyDescent="0.15">
      <c r="A16" s="5">
        <f t="shared" si="0"/>
        <v>15</v>
      </c>
      <c r="B16" s="6">
        <v>5</v>
      </c>
      <c r="C16" s="5" t="str">
        <f ca="1">VLOOKUP(B16,スクリーン!$A:$G,7,FALSE)</f>
        <v>富士五湖施設一覧</v>
      </c>
      <c r="D16" s="6">
        <v>12</v>
      </c>
      <c r="E16" s="5" t="str">
        <f ca="1">VLOOKUP(D16,レイアウトオブジェクト!$A:$D,4,FALSE)</f>
        <v>親説明文</v>
      </c>
      <c r="F16" s="5" t="str">
        <f ca="1">VLOOKUP(D16,レイアウトオブジェクト!$A:$E,5,FALSE)</f>
        <v>sin</v>
      </c>
      <c r="G16" s="5" t="str">
        <f ca="1">VLOOKUP(D16,レイアウトオブジェクト!$A:$F,6,FALSE)</f>
        <v>txt</v>
      </c>
      <c r="H16" s="6" t="s">
        <v>184</v>
      </c>
      <c r="I16" s="6">
        <v>2</v>
      </c>
      <c r="J16" s="5" t="str">
        <f ca="1">IF($H16="reg",VLOOKUP(I16,地域属性グループ!$A:$E,5,FALSE),IF($H16="fac",VLOOKUP(I16,施設属性グループ!$A:$E,5,FALSE),IF($H16="facgrp",VLOOKUP(I16,施設グループ属性グループ!$A:$E,5,FALSE),VLOOKUP(I16,施設_施設グループリンク属性グループ!$A:$E,5,FALSE))))</f>
        <v>説明文</v>
      </c>
      <c r="K16" s="5" t="str">
        <f ca="1">IF($H16="reg",VLOOKUP(I16,地域属性グループ!$A:$E,2,FALSE),IF($H16="fac",VLOOKUP(I16,施設属性グループ!$A:$E,2,FALSE),IF($H16="facgrp",VLOOKUP(I16,施設グループ属性グループ!$A:$E,2,FALSE),VLOOKUP(I16,施設_施設グループリンク属性グループ!$A:$E,2,FALSE))))</f>
        <v>txt</v>
      </c>
      <c r="L16" s="7" t="s">
        <v>213</v>
      </c>
      <c r="M16" s="7" t="s">
        <v>11</v>
      </c>
      <c r="N16" s="5" t="str">
        <f>IF(ISNUMBER(M16),VLOOKUP(M16,スクリーン!$A:$G,7,FALSE),"")</f>
        <v/>
      </c>
      <c r="O16" s="7"/>
      <c r="P16" s="5" t="str">
        <f>"insert into M_SCREEN_OBJ values ("&amp;A16&amp;", now(), 1, now(), 1, 'val', "&amp;$B16&amp;", "&amp;$D16&amp;", '"&amp;$H16&amp;"', "&amp;$I16&amp;", "&amp;$L16&amp;", "&amp;M16&amp;");"</f>
        <v>insert into M_SCREEN_OBJ values (15, now(), 1, now(), 1, 'val', 5, 12, 'reg', 2, null, null);</v>
      </c>
    </row>
    <row r="17" spans="1:16" x14ac:dyDescent="0.15">
      <c r="A17" s="5">
        <f t="shared" si="0"/>
        <v>16</v>
      </c>
      <c r="B17" s="6">
        <v>5</v>
      </c>
      <c r="C17" s="5" t="str">
        <f ca="1">VLOOKUP(B17,スクリーン!$A:$G,7,FALSE)</f>
        <v>富士五湖施設一覧</v>
      </c>
      <c r="D17" s="6">
        <v>13</v>
      </c>
      <c r="E17" s="5" t="str">
        <f ca="1">VLOOKUP(D17,レイアウトオブジェクト!$A:$D,4,FALSE)</f>
        <v>説明画像</v>
      </c>
      <c r="F17" s="5" t="str">
        <f ca="1">VLOOKUP(D17,レイアウトオブジェクト!$A:$E,5,FALSE)</f>
        <v>sin</v>
      </c>
      <c r="G17" s="5" t="str">
        <f ca="1">VLOOKUP(D17,レイアウトオブジェクト!$A:$F,6,FALSE)</f>
        <v>img</v>
      </c>
      <c r="H17" s="6" t="s">
        <v>185</v>
      </c>
      <c r="I17" s="6">
        <v>3</v>
      </c>
      <c r="J17" s="5" t="str">
        <f ca="1">IF($H17="reg",VLOOKUP(I17,地域属性グループ!$A:$E,5,FALSE),IF($H17="fac",VLOOKUP(I17,施設属性グループ!$A:$E,5,FALSE),IF($H17="facgrp",VLOOKUP(I17,施設グループ属性グループ!$A:$E,5,FALSE),VLOOKUP(I17,施設_施設グループリンク属性グループ!$A:$E,5,FALSE))))</f>
        <v>画像1</v>
      </c>
      <c r="K17" s="5" t="str">
        <f ca="1">IF($H17="reg",VLOOKUP(I17,地域属性グループ!$A:$E,2,FALSE),IF($H17="fac",VLOOKUP(I17,施設属性グループ!$A:$E,2,FALSE),IF($H17="facgrp",VLOOKUP(I17,施設グループ属性グループ!$A:$E,2,FALSE),VLOOKUP(I17,施設_施設グループリンク属性グループ!$A:$E,2,FALSE))))</f>
        <v>img</v>
      </c>
      <c r="L17" s="7" t="s">
        <v>215</v>
      </c>
      <c r="M17" s="7" t="s">
        <v>216</v>
      </c>
      <c r="N17" s="5" t="str">
        <f>IF(ISNUMBER(M17),VLOOKUP(M17,スクリーン!$A:$G,7,FALSE),"")</f>
        <v/>
      </c>
      <c r="O17" s="7"/>
      <c r="P17" s="5" t="str">
        <f>"insert into M_SCREEN_OBJ values ("&amp;A17&amp;", now(), 1, now(), 1, 'val', "&amp;$B17&amp;", "&amp;$D17&amp;", '"&amp;$H17&amp;"', "&amp;$I17&amp;", "&amp;$L17&amp;", "&amp;M17&amp;");"</f>
        <v>insert into M_SCREEN_OBJ values (16, now(), 1, now(), 1, 'val', 5, 13, 'fac', 3, null, null);</v>
      </c>
    </row>
    <row r="18" spans="1:16" x14ac:dyDescent="0.15">
      <c r="A18" s="5">
        <f t="shared" si="0"/>
        <v>17</v>
      </c>
      <c r="B18" s="6">
        <v>5</v>
      </c>
      <c r="C18" s="5" t="str">
        <f ca="1">VLOOKUP(B18,スクリーン!$A:$G,7,FALSE)</f>
        <v>富士五湖施設一覧</v>
      </c>
      <c r="D18" s="6">
        <v>14</v>
      </c>
      <c r="E18" s="5" t="str">
        <f ca="1">VLOOKUP(D18,レイアウトオブジェクト!$A:$D,4,FALSE)</f>
        <v>説明文</v>
      </c>
      <c r="F18" s="5" t="str">
        <f ca="1">VLOOKUP(D18,レイアウトオブジェクト!$A:$E,5,FALSE)</f>
        <v>multi</v>
      </c>
      <c r="G18" s="5" t="str">
        <f ca="1">VLOOKUP(D18,レイアウトオブジェクト!$A:$F,6,FALSE)</f>
        <v>txt</v>
      </c>
      <c r="H18" s="6" t="s">
        <v>185</v>
      </c>
      <c r="I18" s="6">
        <v>1</v>
      </c>
      <c r="J18" s="5" t="str">
        <f ca="1">IF($H18="reg",VLOOKUP(I18,地域属性グループ!$A:$E,5,FALSE),IF($H18="fac",VLOOKUP(I18,施設属性グループ!$A:$E,5,FALSE),IF($H18="facgrp",VLOOKUP(I18,施設グループ属性グループ!$A:$E,5,FALSE),VLOOKUP(I18,施設_施設グループリンク属性グループ!$A:$E,5,FALSE))))</f>
        <v>施設名</v>
      </c>
      <c r="K18" s="5" t="str">
        <f ca="1">IF($H18="reg",VLOOKUP(I18,地域属性グループ!$A:$E,2,FALSE),IF($H18="fac",VLOOKUP(I18,施設属性グループ!$A:$E,2,FALSE),IF($H18="facgrp",VLOOKUP(I18,施設グループ属性グループ!$A:$E,2,FALSE),VLOOKUP(I18,施設_施設グループリンク属性グループ!$A:$E,2,FALSE))))</f>
        <v>txt</v>
      </c>
      <c r="L18" s="7">
        <v>1</v>
      </c>
      <c r="M18" s="7" t="s">
        <v>11</v>
      </c>
      <c r="N18" s="5" t="str">
        <f>IF(ISNUMBER(M18),VLOOKUP(M18,スクリーン!$A:$G,7,FALSE),"")</f>
        <v/>
      </c>
      <c r="O18" s="7"/>
      <c r="P18" s="5" t="str">
        <f>"insert into M_SCREEN_OBJ values ("&amp;A18&amp;", now(), 1, now(), 1, 'val', "&amp;$B18&amp;", "&amp;$D18&amp;", '"&amp;$H18&amp;"', "&amp;$I18&amp;", "&amp;$L18&amp;", "&amp;M18&amp;");"</f>
        <v>insert into M_SCREEN_OBJ values (17, now(), 1, now(), 1, 'val', 5, 14, 'fac', 1, 1, null);</v>
      </c>
    </row>
    <row r="19" spans="1:16" x14ac:dyDescent="0.15">
      <c r="A19" s="5">
        <f t="shared" si="0"/>
        <v>18</v>
      </c>
      <c r="B19" s="6">
        <v>5</v>
      </c>
      <c r="C19" s="5" t="str">
        <f ca="1">VLOOKUP(B19,スクリーン!$A:$G,7,FALSE)</f>
        <v>富士五湖施設一覧</v>
      </c>
      <c r="D19" s="6">
        <v>14</v>
      </c>
      <c r="E19" s="5" t="str">
        <f ca="1">VLOOKUP(D19,レイアウトオブジェクト!$A:$D,4,FALSE)</f>
        <v>説明文</v>
      </c>
      <c r="F19" s="5" t="str">
        <f ca="1">VLOOKUP(D19,レイアウトオブジェクト!$A:$E,5,FALSE)</f>
        <v>multi</v>
      </c>
      <c r="G19" s="5" t="str">
        <f ca="1">VLOOKUP(D19,レイアウトオブジェクト!$A:$F,6,FALSE)</f>
        <v>txt</v>
      </c>
      <c r="H19" s="6" t="s">
        <v>185</v>
      </c>
      <c r="I19" s="6">
        <v>2</v>
      </c>
      <c r="J19" s="5" t="str">
        <f ca="1">IF($H19="reg",VLOOKUP(I19,地域属性グループ!$A:$E,5,FALSE),IF($H19="fac",VLOOKUP(I19,施設属性グループ!$A:$E,5,FALSE),IF($H19="facgrp",VLOOKUP(I19,施設グループ属性グループ!$A:$E,5,FALSE),VLOOKUP(I19,施設_施設グループリンク属性グループ!$A:$E,5,FALSE))))</f>
        <v>施設説明文</v>
      </c>
      <c r="K19" s="5" t="str">
        <f ca="1">IF($H19="reg",VLOOKUP(I19,地域属性グループ!$A:$E,2,FALSE),IF($H19="fac",VLOOKUP(I19,施設属性グループ!$A:$E,2,FALSE),IF($H19="facgrp",VLOOKUP(I19,施設グループ属性グループ!$A:$E,2,FALSE),VLOOKUP(I19,施設_施設グループリンク属性グループ!$A:$E,2,FALSE))))</f>
        <v>txt</v>
      </c>
      <c r="L19" s="7">
        <v>2</v>
      </c>
      <c r="M19" s="7" t="s">
        <v>11</v>
      </c>
      <c r="N19" s="5" t="str">
        <f>IF(ISNUMBER(M19),VLOOKUP(M19,スクリーン!$A:$G,7,FALSE),"")</f>
        <v/>
      </c>
      <c r="O19" s="7"/>
      <c r="P19" s="5" t="str">
        <f>"insert into M_SCREEN_OBJ values ("&amp;A19&amp;", now(), 1, now(), 1, 'val', "&amp;$B19&amp;", "&amp;$D19&amp;", '"&amp;$H19&amp;"', "&amp;$I19&amp;", "&amp;$L19&amp;", "&amp;M19&amp;");"</f>
        <v>insert into M_SCREEN_OBJ values (18, now(), 1, now(), 1, 'val', 5, 14, 'fac', 2, 2, null);</v>
      </c>
    </row>
    <row r="20" spans="1:16" x14ac:dyDescent="0.15">
      <c r="A20" s="5">
        <f t="shared" si="0"/>
        <v>19</v>
      </c>
      <c r="B20" s="6">
        <v>6</v>
      </c>
      <c r="C20" s="5" t="str">
        <f ca="1">VLOOKUP(B20,スクリーン!$A:$G,7,FALSE)</f>
        <v>富士五湖施設詳細</v>
      </c>
      <c r="D20" s="6">
        <v>18</v>
      </c>
      <c r="E20" s="5" t="str">
        <f ca="1">VLOOKUP(D20,レイアウトオブジェクト!$A:$D,4,FALSE)</f>
        <v>画像01</v>
      </c>
      <c r="F20" s="5" t="str">
        <f ca="1">VLOOKUP(D20,レイアウトオブジェクト!$A:$E,5,FALSE)</f>
        <v>sin</v>
      </c>
      <c r="G20" s="5" t="str">
        <f ca="1">VLOOKUP(D20,レイアウトオブジェクト!$A:$F,6,FALSE)</f>
        <v>img</v>
      </c>
      <c r="H20" s="6" t="s">
        <v>185</v>
      </c>
      <c r="I20" s="6">
        <v>3</v>
      </c>
      <c r="J20" s="5" t="str">
        <f ca="1">IF($H20="reg",VLOOKUP(I20,地域属性グループ!$A:$E,5,FALSE),IF($H20="fac",VLOOKUP(I20,施設属性グループ!$A:$E,5,FALSE),IF($H20="facgrp",VLOOKUP(I20,施設グループ属性グループ!$A:$E,5,FALSE),VLOOKUP(I20,施設_施設グループリンク属性グループ!$A:$E,5,FALSE))))</f>
        <v>画像1</v>
      </c>
      <c r="K20" s="5" t="str">
        <f ca="1">IF($H20="reg",VLOOKUP(I20,地域属性グループ!$A:$E,2,FALSE),IF($H20="fac",VLOOKUP(I20,施設属性グループ!$A:$E,2,FALSE),IF($H20="facgrp",VLOOKUP(I20,施設グループ属性グループ!$A:$E,2,FALSE),VLOOKUP(I20,施設_施設グループリンク属性グループ!$A:$E,2,FALSE))))</f>
        <v>img</v>
      </c>
      <c r="L20" s="7" t="s">
        <v>11</v>
      </c>
      <c r="M20" s="7" t="s">
        <v>11</v>
      </c>
      <c r="N20" s="5" t="str">
        <f>IF(ISNUMBER(M20),VLOOKUP(M20,スクリーン!$A:$G,7,FALSE),"")</f>
        <v/>
      </c>
      <c r="O20" s="7"/>
      <c r="P20" s="5" t="str">
        <f>"insert into M_SCREEN_OBJ values ("&amp;A20&amp;", now(), 1, now(), 1, 'val', "&amp;$B20&amp;", "&amp;$D20&amp;", '"&amp;$H20&amp;"', "&amp;$I20&amp;", "&amp;$L20&amp;", "&amp;M20&amp;");"</f>
        <v>insert into M_SCREEN_OBJ values (19, now(), 1, now(), 1, 'val', 6, 18, 'fac', 3, null, null);</v>
      </c>
    </row>
    <row r="21" spans="1:16" x14ac:dyDescent="0.15">
      <c r="A21" s="5">
        <f t="shared" si="0"/>
        <v>20</v>
      </c>
      <c r="B21" s="6">
        <v>6</v>
      </c>
      <c r="C21" s="5" t="str">
        <f ca="1">VLOOKUP(B21,スクリーン!$A:$G,7,FALSE)</f>
        <v>富士五湖施設詳細</v>
      </c>
      <c r="D21" s="6">
        <v>19</v>
      </c>
      <c r="E21" s="5" t="str">
        <f ca="1">VLOOKUP(D21,レイアウトオブジェクト!$A:$D,4,FALSE)</f>
        <v>説明文（メイン）</v>
      </c>
      <c r="F21" s="5" t="str">
        <f ca="1">VLOOKUP(D21,レイアウトオブジェクト!$A:$E,5,FALSE)</f>
        <v>sin</v>
      </c>
      <c r="G21" s="5" t="str">
        <f ca="1">VLOOKUP(D21,レイアウトオブジェクト!$A:$F,6,FALSE)</f>
        <v>txt</v>
      </c>
      <c r="H21" s="6" t="s">
        <v>185</v>
      </c>
      <c r="I21" s="6">
        <v>1</v>
      </c>
      <c r="J21" s="5" t="str">
        <f ca="1">IF($H21="reg",VLOOKUP(I21,地域属性グループ!$A:$E,5,FALSE),IF($H21="fac",VLOOKUP(I21,施設属性グループ!$A:$E,5,FALSE),IF($H21="facgrp",VLOOKUP(I21,施設グループ属性グループ!$A:$E,5,FALSE),VLOOKUP(I21,施設_施設グループリンク属性グループ!$A:$E,5,FALSE))))</f>
        <v>施設名</v>
      </c>
      <c r="K21" s="5" t="str">
        <f ca="1">IF($H21="reg",VLOOKUP(I21,地域属性グループ!$A:$E,2,FALSE),IF($H21="fac",VLOOKUP(I21,施設属性グループ!$A:$E,2,FALSE),IF($H21="facgrp",VLOOKUP(I21,施設グループ属性グループ!$A:$E,2,FALSE),VLOOKUP(I21,施設_施設グループリンク属性グループ!$A:$E,2,FALSE))))</f>
        <v>txt</v>
      </c>
      <c r="L21" s="7" t="s">
        <v>216</v>
      </c>
      <c r="M21" s="7" t="s">
        <v>11</v>
      </c>
      <c r="N21" s="5" t="str">
        <f>IF(ISNUMBER(M21),VLOOKUP(M21,スクリーン!$A:$G,7,FALSE),"")</f>
        <v/>
      </c>
      <c r="O21" s="7"/>
      <c r="P21" s="5" t="str">
        <f>"insert into M_SCREEN_OBJ values ("&amp;A21&amp;", now(), 1, now(), 1, 'val', "&amp;$B21&amp;", "&amp;$D21&amp;", '"&amp;$H21&amp;"', "&amp;$I21&amp;", "&amp;$L21&amp;", "&amp;M21&amp;");"</f>
        <v>insert into M_SCREEN_OBJ values (20, now(), 1, now(), 1, 'val', 6, 19, 'fac', 1, null, null);</v>
      </c>
    </row>
    <row r="22" spans="1:16" x14ac:dyDescent="0.15">
      <c r="A22" s="5">
        <f t="shared" si="0"/>
        <v>21</v>
      </c>
      <c r="B22" s="6">
        <v>6</v>
      </c>
      <c r="C22" s="5" t="str">
        <f ca="1">VLOOKUP(B22,スクリーン!$A:$G,7,FALSE)</f>
        <v>富士五湖施設詳細</v>
      </c>
      <c r="D22" s="6">
        <v>20</v>
      </c>
      <c r="E22" s="5" t="str">
        <f ca="1">VLOOKUP(D22,レイアウトオブジェクト!$A:$D,4,FALSE)</f>
        <v>説明文（補足）</v>
      </c>
      <c r="F22" s="5" t="str">
        <f ca="1">VLOOKUP(D22,レイアウトオブジェクト!$A:$E,5,FALSE)</f>
        <v>multi</v>
      </c>
      <c r="G22" s="5" t="str">
        <f ca="1">VLOOKUP(D22,レイアウトオブジェクト!$A:$F,6,FALSE)</f>
        <v>txt</v>
      </c>
      <c r="H22" s="6" t="s">
        <v>185</v>
      </c>
      <c r="I22" s="6">
        <v>1</v>
      </c>
      <c r="J22" s="5" t="str">
        <f ca="1">IF($H22="reg",VLOOKUP(I22,地域属性グループ!$A:$E,5,FALSE),IF($H22="fac",VLOOKUP(I22,施設属性グループ!$A:$E,5,FALSE),IF($H22="facgrp",VLOOKUP(I22,施設グループ属性グループ!$A:$E,5,FALSE),VLOOKUP(I22,施設_施設グループリンク属性グループ!$A:$E,5,FALSE))))</f>
        <v>施設名</v>
      </c>
      <c r="K22" s="5" t="str">
        <f ca="1">IF($H22="reg",VLOOKUP(I22,地域属性グループ!$A:$E,2,FALSE),IF($H22="fac",VLOOKUP(I22,施設属性グループ!$A:$E,2,FALSE),IF($H22="facgrp",VLOOKUP(I22,施設グループ属性グループ!$A:$E,2,FALSE),VLOOKUP(I22,施設_施設グループリンク属性グループ!$A:$E,2,FALSE))))</f>
        <v>txt</v>
      </c>
      <c r="L22" s="7">
        <v>1</v>
      </c>
      <c r="M22" s="7" t="s">
        <v>11</v>
      </c>
      <c r="N22" s="5" t="str">
        <f>IF(ISNUMBER(M22),VLOOKUP(M22,スクリーン!$A:$G,7,FALSE),"")</f>
        <v/>
      </c>
      <c r="O22" s="7"/>
      <c r="P22" s="5" t="str">
        <f>"insert into M_SCREEN_OBJ values ("&amp;A22&amp;", now(), 1, now(), 1, 'val', "&amp;$B22&amp;", "&amp;$D22&amp;", '"&amp;$H22&amp;"', "&amp;$I22&amp;", "&amp;$L22&amp;", "&amp;M22&amp;");"</f>
        <v>insert into M_SCREEN_OBJ values (21, now(), 1, now(), 1, 'val', 6, 20, 'fac', 1, 1, null);</v>
      </c>
    </row>
    <row r="23" spans="1:16" x14ac:dyDescent="0.15">
      <c r="A23" s="5">
        <f t="shared" si="0"/>
        <v>22</v>
      </c>
      <c r="B23" s="6">
        <v>6</v>
      </c>
      <c r="C23" s="5" t="str">
        <f ca="1">VLOOKUP(B23,スクリーン!$A:$G,7,FALSE)</f>
        <v>富士五湖施設詳細</v>
      </c>
      <c r="D23" s="6">
        <v>20</v>
      </c>
      <c r="E23" s="5" t="str">
        <f ca="1">VLOOKUP(D23,レイアウトオブジェクト!$A:$D,4,FALSE)</f>
        <v>説明文（補足）</v>
      </c>
      <c r="F23" s="5" t="str">
        <f ca="1">VLOOKUP(D23,レイアウトオブジェクト!$A:$E,5,FALSE)</f>
        <v>multi</v>
      </c>
      <c r="G23" s="5" t="str">
        <f ca="1">VLOOKUP(D23,レイアウトオブジェクト!$A:$F,6,FALSE)</f>
        <v>txt</v>
      </c>
      <c r="H23" s="6" t="s">
        <v>185</v>
      </c>
      <c r="I23" s="6">
        <v>2</v>
      </c>
      <c r="J23" s="5" t="str">
        <f ca="1">IF($H23="reg",VLOOKUP(I23,地域属性グループ!$A:$E,5,FALSE),IF($H23="fac",VLOOKUP(I23,施設属性グループ!$A:$E,5,FALSE),IF($H23="facgrp",VLOOKUP(I23,施設グループ属性グループ!$A:$E,5,FALSE),VLOOKUP(I23,施設_施設グループリンク属性グループ!$A:$E,5,FALSE))))</f>
        <v>施設説明文</v>
      </c>
      <c r="K23" s="5" t="str">
        <f ca="1">IF($H23="reg",VLOOKUP(I23,地域属性グループ!$A:$E,2,FALSE),IF($H23="fac",VLOOKUP(I23,施設属性グループ!$A:$E,2,FALSE),IF($H23="facgrp",VLOOKUP(I23,施設グループ属性グループ!$A:$E,2,FALSE),VLOOKUP(I23,施設_施設グループリンク属性グループ!$A:$E,2,FALSE))))</f>
        <v>txt</v>
      </c>
      <c r="L23" s="7">
        <v>2</v>
      </c>
      <c r="M23" s="7" t="s">
        <v>213</v>
      </c>
      <c r="N23" s="5" t="str">
        <f>IF(ISNUMBER(M23),VLOOKUP(M23,スクリーン!$A:$G,7,FALSE),"")</f>
        <v/>
      </c>
      <c r="O23" s="7"/>
      <c r="P23" s="5" t="str">
        <f>"insert into M_SCREEN_OBJ values ("&amp;A23&amp;", now(), 1, now(), 1, 'val', "&amp;$B23&amp;", "&amp;$D23&amp;", '"&amp;$H23&amp;"', "&amp;$I23&amp;", "&amp;$L23&amp;", "&amp;M23&amp;");"</f>
        <v>insert into M_SCREEN_OBJ values (22, now(), 1, now(), 1, 'val', 6, 20, 'fac', 2, 2, null);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4.125" style="1" bestFit="1" customWidth="1"/>
    <col min="3" max="3" width="12.625" style="1" bestFit="1" customWidth="1"/>
    <col min="4" max="4" width="11.375" style="1" bestFit="1" customWidth="1"/>
    <col min="5" max="5" width="7.5" style="1" bestFit="1" customWidth="1"/>
    <col min="6" max="6" width="45.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1</v>
      </c>
      <c r="C1" s="8" t="s">
        <v>5</v>
      </c>
      <c r="D1" s="9" t="s">
        <v>2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5">
        <f>ROW()-1</f>
        <v>1</v>
      </c>
      <c r="B2" s="6">
        <v>1</v>
      </c>
      <c r="C2" s="5" t="str">
        <f ca="1">VLOOKUP(B2,スクリーン!$A:$G,7,FALSE)</f>
        <v>日光メニュー</v>
      </c>
      <c r="D2" s="6" t="s">
        <v>3</v>
      </c>
      <c r="E2" s="7" t="s">
        <v>28</v>
      </c>
      <c r="F2" s="5" t="str">
        <f t="shared" ref="F2:F3" si="0">"insert into M_REGION values ("&amp;A2&amp;", now(), 1, now(), 1, 'val', "&amp;$B2&amp;", '"&amp;$D2&amp;"');"</f>
        <v>insert into M_REGION values (1, now(), 1, now(), 1, 'val', 1, 'dcls');</v>
      </c>
    </row>
    <row r="3" spans="1:6" x14ac:dyDescent="0.15">
      <c r="A3" s="5">
        <f t="shared" ref="A3" si="1">ROW()-1</f>
        <v>2</v>
      </c>
      <c r="B3" s="6">
        <v>4</v>
      </c>
      <c r="C3" s="5" t="str">
        <f ca="1">VLOOKUP(B3,スクリーン!$A:$G,7,FALSE)</f>
        <v>富士五湖メニュー</v>
      </c>
      <c r="D3" s="6" t="s">
        <v>3</v>
      </c>
      <c r="E3" s="7" t="s">
        <v>29</v>
      </c>
      <c r="F3" s="5" t="str">
        <f t="shared" si="0"/>
        <v>insert into M_REGION values (2, now(), 1, now(), 1, 'val', 4, 'dcls');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5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4.5" style="1" bestFit="1" customWidth="1"/>
    <col min="3" max="3" width="12.625" style="1" bestFit="1" customWidth="1"/>
    <col min="4" max="4" width="18.375" style="1" bestFit="1" customWidth="1"/>
    <col min="5" max="5" width="7.5" style="1" bestFit="1" customWidth="1"/>
    <col min="6" max="6" width="54.875" style="1" bestFit="1" customWidth="1"/>
    <col min="7" max="16384" width="9" style="1"/>
  </cols>
  <sheetData>
    <row r="1" spans="1:6" x14ac:dyDescent="0.15">
      <c r="A1" s="8" t="str">
        <f ca="1">RIGHT(CELL("filename"),LEN(CELL("filename"))-FIND("]",CELL("filename")))&amp;"_ID"</f>
        <v>地域_ID</v>
      </c>
      <c r="B1" s="9" t="s">
        <v>6</v>
      </c>
      <c r="C1" s="9" t="s">
        <v>7</v>
      </c>
      <c r="D1" s="8" t="s">
        <v>8</v>
      </c>
      <c r="E1" s="10" t="s">
        <v>4</v>
      </c>
      <c r="F1" s="8" t="str">
        <f ca="1">"-- "&amp;RIGHT(CELL("filename"),LEN(CELL("filename"))-FIND("]",CELL("filename")))&amp;"（insert文）"</f>
        <v>-- 地域（insert文）</v>
      </c>
    </row>
    <row r="2" spans="1:6" x14ac:dyDescent="0.15">
      <c r="A2" s="2">
        <f>ROW()-1</f>
        <v>1</v>
      </c>
      <c r="B2" s="3" t="s">
        <v>9</v>
      </c>
      <c r="C2" s="3" t="s">
        <v>11</v>
      </c>
      <c r="D2" s="2" t="str">
        <f>IF(C2="null","",VLOOKUP(C2,Code!$A:$C,3,FALSE))</f>
        <v/>
      </c>
      <c r="E2" s="4" t="s">
        <v>10</v>
      </c>
      <c r="F2" s="2" t="str">
        <f t="shared" ref="F2:F4" si="0">"insert into M_REGION_ATTR_GRP values ("&amp;A2&amp;", now(), 1, now(), 1, 'val', '"&amp;$B2&amp;"', "&amp;$C2&amp;");"</f>
        <v>insert into M_REGION_ATTR_GRP values (1, now(), 1, now(), 1, 'val', 'txt', null);</v>
      </c>
    </row>
    <row r="3" spans="1:6" x14ac:dyDescent="0.15">
      <c r="A3" s="5">
        <f t="shared" ref="A3:A18" si="1">ROW()-1</f>
        <v>2</v>
      </c>
      <c r="B3" s="6" t="s">
        <v>9</v>
      </c>
      <c r="C3" s="6" t="s">
        <v>11</v>
      </c>
      <c r="D3" s="5" t="str">
        <f>IF(OR(ISBLANK(C3),C3="null"),"",VLOOKUP(C3,Code!$A:$C,3,FALSE))</f>
        <v/>
      </c>
      <c r="E3" s="7" t="s">
        <v>25</v>
      </c>
      <c r="F3" s="5" t="str">
        <f t="shared" si="0"/>
        <v>insert into M_REGION_ATTR_GRP values (2, now(), 1, now(), 1, 'val', 'txt', null);</v>
      </c>
    </row>
    <row r="4" spans="1:6" x14ac:dyDescent="0.15">
      <c r="A4" s="5">
        <f t="shared" si="1"/>
        <v>3</v>
      </c>
      <c r="B4" s="6" t="s">
        <v>26</v>
      </c>
      <c r="C4" s="6">
        <v>6</v>
      </c>
      <c r="D4" s="5" t="str">
        <f>IF(OR(ISBLANK(C4),C4="null"),"",VLOOKUP(C4,Code!$A:$C,3,FALSE))</f>
        <v>有無</v>
      </c>
      <c r="E4" s="7" t="s">
        <v>27</v>
      </c>
      <c r="F4" s="5" t="str">
        <f t="shared" si="0"/>
        <v>insert into M_REGION_ATTR_GRP values (3, now(), 1, now(), 1, 'val', 'cd', 6);</v>
      </c>
    </row>
    <row r="5" spans="1:6" x14ac:dyDescent="0.15">
      <c r="A5" s="5">
        <f t="shared" si="1"/>
        <v>4</v>
      </c>
      <c r="B5" s="6" t="s">
        <v>56</v>
      </c>
      <c r="C5" s="6" t="s">
        <v>11</v>
      </c>
      <c r="D5" s="5" t="str">
        <f>IF(OR(ISBLANK(C5),C5="null"),"",VLOOKUP(C5,Code!$A:$C,3,FALSE))</f>
        <v/>
      </c>
      <c r="E5" s="7" t="s">
        <v>199</v>
      </c>
      <c r="F5" s="5" t="str">
        <f t="shared" ref="F5" si="2">"insert into M_REGION_ATTR_GRP values ("&amp;A5&amp;", now(), 1, now(), 1, 'val', '"&amp;$B5&amp;"', "&amp;$C5&amp;");"</f>
        <v>insert into M_REGION_ATTR_GRP values (4, now(), 1, now(), 1, 'val', 'img', null);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5.625" style="1" bestFit="1" customWidth="1"/>
    <col min="3" max="3" width="15.25" style="1" bestFit="1" customWidth="1"/>
    <col min="4" max="4" width="7.5" style="1" bestFit="1" customWidth="1"/>
    <col min="5" max="5" width="10" style="1" bestFit="1" customWidth="1"/>
    <col min="6" max="6" width="4" style="1" bestFit="1" customWidth="1"/>
    <col min="7" max="7" width="68.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30</v>
      </c>
      <c r="C1" s="8" t="s">
        <v>31</v>
      </c>
      <c r="D1" s="9" t="s">
        <v>32</v>
      </c>
      <c r="E1" s="9" t="s">
        <v>34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VLOOKUP(B2,地域属性グループ!$A:$E,5,FALSE)</f>
        <v>地域名</v>
      </c>
      <c r="D2" s="3" t="s">
        <v>33</v>
      </c>
      <c r="E2" s="3" t="s">
        <v>35</v>
      </c>
      <c r="F2" s="4"/>
      <c r="G2" s="2" t="str">
        <f t="shared" ref="G2:G7" si="0">"insert into M_REGION_ATTR_GRP_LANG values ("&amp;A2&amp;", now(), 1, now(), 1, 'val', "&amp;$B2&amp;", '"&amp;$D2&amp;"', '"&amp;E2&amp;"');"</f>
        <v>insert into M_REGION_ATTR_GRP_LANG values (1, now(), 1, now(), 1, 'val', 1, 'ja', '地域名');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VLOOKUP(B3,地域属性グループ!$A:$E,5,FALSE)</f>
        <v>地域名</v>
      </c>
      <c r="D3" s="6" t="s">
        <v>37</v>
      </c>
      <c r="E3" s="6" t="s">
        <v>38</v>
      </c>
      <c r="F3" s="7"/>
      <c r="G3" s="5" t="str">
        <f t="shared" si="0"/>
        <v>insert into M_REGION_ATTR_GRP_LANG values (2, now(), 1, now(), 1, 'val', 1, 'en', 'Region Name');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VLOOKUP(B4,地域属性グループ!$A:$E,5,FALSE)</f>
        <v>説明文</v>
      </c>
      <c r="D4" s="6" t="s">
        <v>33</v>
      </c>
      <c r="E4" s="6" t="s">
        <v>25</v>
      </c>
      <c r="F4" s="7"/>
      <c r="G4" s="5" t="str">
        <f t="shared" si="0"/>
        <v>insert into M_REGION_ATTR_GRP_LANG values (3, now(), 1, now(), 1, 'val', 2, 'ja', '説明文');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VLOOKUP(B5,地域属性グループ!$A:$E,5,FALSE)</f>
        <v>説明文</v>
      </c>
      <c r="D5" s="6" t="s">
        <v>37</v>
      </c>
      <c r="E5" s="6" t="s">
        <v>39</v>
      </c>
      <c r="F5" s="7"/>
      <c r="G5" s="5" t="str">
        <f t="shared" si="0"/>
        <v>insert into M_REGION_ATTR_GRP_LANG values (4, now(), 1, now(), 1, 'val', 2, 'en', 'Description');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VLOOKUP(B6,地域属性グループ!$A:$E,5,FALSE)</f>
        <v>空港有無</v>
      </c>
      <c r="D6" s="6" t="s">
        <v>33</v>
      </c>
      <c r="E6" s="6" t="s">
        <v>36</v>
      </c>
      <c r="F6" s="7"/>
      <c r="G6" s="5" t="str">
        <f t="shared" si="0"/>
        <v>insert into M_REGION_ATTR_GRP_LANG values (5, now(), 1, now(), 1, 'val', 3, 'ja', '空港有無');</v>
      </c>
    </row>
    <row r="7" spans="1:7" x14ac:dyDescent="0.15">
      <c r="A7" s="5">
        <f t="shared" si="1"/>
        <v>6</v>
      </c>
      <c r="B7" s="6">
        <v>3</v>
      </c>
      <c r="C7" s="5" t="str">
        <f ca="1">VLOOKUP(B7,地域属性グループ!$A:$E,5,FALSE)</f>
        <v>空港有無</v>
      </c>
      <c r="D7" s="6" t="s">
        <v>37</v>
      </c>
      <c r="E7" s="6" t="s">
        <v>40</v>
      </c>
      <c r="F7" s="7"/>
      <c r="G7" s="5" t="str">
        <f t="shared" si="0"/>
        <v>insert into M_REGION_ATTR_GRP_LANG values (6, now(), 1, now(), 1, 'val', 3, 'en', 'Has Airport');</v>
      </c>
    </row>
    <row r="8" spans="1:7" x14ac:dyDescent="0.15">
      <c r="A8" s="5">
        <f t="shared" si="1"/>
        <v>7</v>
      </c>
      <c r="B8" s="6">
        <v>4</v>
      </c>
      <c r="C8" s="5" t="str">
        <f ca="1">VLOOKUP(B8,地域属性グループ!$A:$E,5,FALSE)</f>
        <v>画像</v>
      </c>
      <c r="D8" s="6" t="s">
        <v>33</v>
      </c>
      <c r="E8" s="6" t="s">
        <v>55</v>
      </c>
      <c r="F8" s="7"/>
      <c r="G8" s="5" t="str">
        <f t="shared" ref="G8:G9" si="2">"insert into M_REGION_ATTR_GRP_LANG values ("&amp;A8&amp;", now(), 1, now(), 1, 'val', "&amp;$B8&amp;", '"&amp;$D8&amp;"', '"&amp;E8&amp;"');"</f>
        <v>insert into M_REGION_ATTR_GRP_LANG values (7, now(), 1, now(), 1, 'val', 4, 'ja', '画像1');</v>
      </c>
    </row>
    <row r="9" spans="1:7" x14ac:dyDescent="0.15">
      <c r="A9" s="5">
        <f t="shared" si="1"/>
        <v>8</v>
      </c>
      <c r="B9" s="6">
        <v>4</v>
      </c>
      <c r="C9" s="5" t="str">
        <f ca="1">VLOOKUP(B9,地域属性グループ!$A:$E,5,FALSE)</f>
        <v>画像</v>
      </c>
      <c r="D9" s="6" t="s">
        <v>37</v>
      </c>
      <c r="E9" s="6" t="s">
        <v>200</v>
      </c>
      <c r="F9" s="7"/>
      <c r="G9" s="5" t="str">
        <f t="shared" si="2"/>
        <v>insert into M_REGION_ATTR_GRP_LANG values (8, now(), 1, now(), 1, 'val', 4, 'en', 'Image1');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5.875" style="1" bestFit="1" customWidth="1"/>
    <col min="3" max="3" width="7.5" style="1" bestFit="1" customWidth="1"/>
    <col min="4" max="4" width="15.125" style="1" bestFit="1" customWidth="1"/>
    <col min="5" max="5" width="15.25" style="1" bestFit="1" customWidth="1"/>
    <col min="6" max="6" width="15.5" style="1" bestFit="1" customWidth="1"/>
    <col min="7" max="7" width="51.75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0</v>
      </c>
      <c r="C1" s="8" t="s">
        <v>10</v>
      </c>
      <c r="D1" s="9" t="s">
        <v>41</v>
      </c>
      <c r="E1" s="8" t="s">
        <v>31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VLOOKUP(B2,地域!$A:$E,5,FALSE)</f>
        <v>日光</v>
      </c>
      <c r="D2" s="3">
        <v>1</v>
      </c>
      <c r="E2" s="2" t="str">
        <f ca="1">VLOOKUP(D2,地域属性グループ!$A:$E,5,FALSE)</f>
        <v>地域名</v>
      </c>
      <c r="F2" s="4" t="s">
        <v>28</v>
      </c>
      <c r="G2" s="2" t="str">
        <f t="shared" ref="G2:G4" si="0">"insert into M_REGION_ATTR_VAL values ("&amp;A2&amp;", now(), 1, now(), 1, 'val', "&amp;$B2&amp;", "&amp;$D2&amp;");"</f>
        <v>insert into M_REGION_ATTR_VAL values (1, now(), 1, now(), 1, 'val', 1, 1);</v>
      </c>
    </row>
    <row r="3" spans="1:7" x14ac:dyDescent="0.15">
      <c r="A3" s="5">
        <f t="shared" ref="A3:A9" si="1">ROW()-1</f>
        <v>2</v>
      </c>
      <c r="B3" s="6">
        <v>1</v>
      </c>
      <c r="C3" s="5" t="str">
        <f ca="1">VLOOKUP(B3,地域!$A:$E,5,FALSE)</f>
        <v>日光</v>
      </c>
      <c r="D3" s="6">
        <v>2</v>
      </c>
      <c r="E3" s="5" t="str">
        <f ca="1">VLOOKUP(D3,地域属性グループ!$A:$E,5,FALSE)</f>
        <v>説明文</v>
      </c>
      <c r="F3" s="7" t="s">
        <v>42</v>
      </c>
      <c r="G3" s="5" t="str">
        <f t="shared" si="0"/>
        <v>insert into M_REGION_ATTR_VAL values (2, now(), 1, now(), 1, 'val', 1, 2);</v>
      </c>
    </row>
    <row r="4" spans="1:7" x14ac:dyDescent="0.15">
      <c r="A4" s="5">
        <f t="shared" si="1"/>
        <v>3</v>
      </c>
      <c r="B4" s="6">
        <v>1</v>
      </c>
      <c r="C4" s="5" t="str">
        <f ca="1">VLOOKUP(B4,地域!$A:$E,5,FALSE)</f>
        <v>日光</v>
      </c>
      <c r="D4" s="6">
        <v>3</v>
      </c>
      <c r="E4" s="5" t="str">
        <f ca="1">VLOOKUP(D4,地域属性グループ!$A:$E,5,FALSE)</f>
        <v>空港有無</v>
      </c>
      <c r="F4" s="7" t="s">
        <v>202</v>
      </c>
      <c r="G4" s="5" t="str">
        <f t="shared" si="0"/>
        <v>insert into M_REGION_ATTR_VAL values (3, now(), 1, now(), 1, 'val', 1, 3);</v>
      </c>
    </row>
    <row r="5" spans="1:7" x14ac:dyDescent="0.15">
      <c r="A5" s="5">
        <f t="shared" si="1"/>
        <v>4</v>
      </c>
      <c r="B5" s="6">
        <v>1</v>
      </c>
      <c r="C5" s="5" t="str">
        <f ca="1">VLOOKUP(B5,地域!$A:$E,5,FALSE)</f>
        <v>日光</v>
      </c>
      <c r="D5" s="6">
        <v>4</v>
      </c>
      <c r="E5" s="5" t="str">
        <f ca="1">VLOOKUP(D5,地域属性グループ!$A:$E,5,FALSE)</f>
        <v>画像</v>
      </c>
      <c r="F5" s="7" t="s">
        <v>201</v>
      </c>
      <c r="G5" s="5" t="str">
        <f t="shared" ref="G5" si="2">"insert into M_REGION_ATTR_VAL values ("&amp;A5&amp;", now(), 1, now(), 1, 'val', "&amp;$B5&amp;", "&amp;$D5&amp;");"</f>
        <v>insert into M_REGION_ATTR_VAL values (4, now(), 1, now(), 1, 'val', 1, 4);</v>
      </c>
    </row>
    <row r="6" spans="1:7" x14ac:dyDescent="0.15">
      <c r="A6" s="5">
        <f t="shared" si="1"/>
        <v>5</v>
      </c>
      <c r="B6" s="6">
        <v>2</v>
      </c>
      <c r="C6" s="5" t="str">
        <f ca="1">VLOOKUP(B6,地域!$A:$E,5,FALSE)</f>
        <v>富士五湖</v>
      </c>
      <c r="D6" s="6">
        <v>1</v>
      </c>
      <c r="E6" s="5" t="str">
        <f ca="1">VLOOKUP(D6,地域属性グループ!$A:$E,5,FALSE)</f>
        <v>地域名</v>
      </c>
      <c r="F6" s="7" t="s">
        <v>203</v>
      </c>
      <c r="G6" s="5" t="str">
        <f t="shared" ref="G6:G9" si="3">"insert into M_REGION_ATTR_VAL values ("&amp;A6&amp;", now(), 1, now(), 1, 'val', "&amp;$B6&amp;", "&amp;$D6&amp;");"</f>
        <v>insert into M_REGION_ATTR_VAL values (5, now(), 1, now(), 1, 'val', 2, 1);</v>
      </c>
    </row>
    <row r="7" spans="1:7" x14ac:dyDescent="0.15">
      <c r="A7" s="5">
        <f t="shared" si="1"/>
        <v>6</v>
      </c>
      <c r="B7" s="6">
        <v>2</v>
      </c>
      <c r="C7" s="5" t="str">
        <f ca="1">VLOOKUP(B7,地域!$A:$E,5,FALSE)</f>
        <v>富士五湖</v>
      </c>
      <c r="D7" s="6">
        <v>2</v>
      </c>
      <c r="E7" s="5" t="str">
        <f ca="1">VLOOKUP(D7,地域属性グループ!$A:$E,5,FALSE)</f>
        <v>説明文</v>
      </c>
      <c r="F7" s="7" t="s">
        <v>204</v>
      </c>
      <c r="G7" s="5" t="str">
        <f t="shared" si="3"/>
        <v>insert into M_REGION_ATTR_VAL values (6, now(), 1, now(), 1, 'val', 2, 2);</v>
      </c>
    </row>
    <row r="8" spans="1:7" x14ac:dyDescent="0.15">
      <c r="A8" s="5">
        <f t="shared" si="1"/>
        <v>7</v>
      </c>
      <c r="B8" s="6">
        <v>2</v>
      </c>
      <c r="C8" s="5" t="str">
        <f ca="1">VLOOKUP(B8,地域!$A:$E,5,FALSE)</f>
        <v>富士五湖</v>
      </c>
      <c r="D8" s="6">
        <v>3</v>
      </c>
      <c r="E8" s="5" t="str">
        <f ca="1">VLOOKUP(D8,地域属性グループ!$A:$E,5,FALSE)</f>
        <v>空港有無</v>
      </c>
      <c r="F8" s="7" t="s">
        <v>205</v>
      </c>
      <c r="G8" s="5" t="str">
        <f t="shared" si="3"/>
        <v>insert into M_REGION_ATTR_VAL values (7, now(), 1, now(), 1, 'val', 2, 3);</v>
      </c>
    </row>
    <row r="9" spans="1:7" x14ac:dyDescent="0.15">
      <c r="A9" s="5">
        <f t="shared" si="1"/>
        <v>8</v>
      </c>
      <c r="B9" s="6">
        <v>2</v>
      </c>
      <c r="C9" s="5" t="str">
        <f ca="1">VLOOKUP(B9,地域!$A:$E,5,FALSE)</f>
        <v>富士五湖</v>
      </c>
      <c r="D9" s="6">
        <v>4</v>
      </c>
      <c r="E9" s="5" t="str">
        <f ca="1">VLOOKUP(D9,地域属性グループ!$A:$E,5,FALSE)</f>
        <v>画像</v>
      </c>
      <c r="F9" s="7" t="s">
        <v>206</v>
      </c>
      <c r="G9" s="5" t="str">
        <f t="shared" si="3"/>
        <v>insert into M_REGION_ATTR_VAL values (8, now(), 1, now(), 1, 'val', 2, 4);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pane xSplit="1" ySplit="1" topLeftCell="B2" activePane="bottomRight" state="frozen"/>
      <selection activeCell="E20" sqref="E20"/>
      <selection pane="topRight" activeCell="E20" sqref="E20"/>
      <selection pane="bottomLeft" activeCell="E20" sqref="E20"/>
      <selection pane="bottomRight" activeCell="B2" sqref="B2"/>
    </sheetView>
  </sheetViews>
  <sheetFormatPr defaultRowHeight="11.25" x14ac:dyDescent="0.15"/>
  <cols>
    <col min="1" max="1" width="2.5" style="1" customWidth="1"/>
    <col min="2" max="2" width="10.375" style="1" bestFit="1" customWidth="1"/>
    <col min="3" max="3" width="15.5" style="1" bestFit="1" customWidth="1"/>
    <col min="4" max="4" width="7.5" style="1" bestFit="1" customWidth="1"/>
    <col min="5" max="5" width="18.375" style="1" bestFit="1" customWidth="1"/>
    <col min="6" max="6" width="4" style="1" bestFit="1" customWidth="1"/>
    <col min="7" max="7" width="82" style="1" bestFit="1" customWidth="1"/>
    <col min="8" max="16384" width="9" style="1"/>
  </cols>
  <sheetData>
    <row r="1" spans="1:7" x14ac:dyDescent="0.15">
      <c r="A1" s="8" t="str">
        <f ca="1">RIGHT(CELL("filename"),LEN(CELL("filename"))-FIND("]",CELL("filename")))&amp;"_ID"</f>
        <v>地域_ID</v>
      </c>
      <c r="B1" s="9" t="s">
        <v>44</v>
      </c>
      <c r="C1" s="8" t="s">
        <v>45</v>
      </c>
      <c r="D1" s="9" t="s">
        <v>32</v>
      </c>
      <c r="E1" s="9" t="s">
        <v>46</v>
      </c>
      <c r="F1" s="10" t="s">
        <v>4</v>
      </c>
      <c r="G1" s="8" t="str">
        <f ca="1">"-- "&amp;RIGHT(CELL("filename"),LEN(CELL("filename"))-FIND("]",CELL("filename")))&amp;"（insert文）"</f>
        <v>-- 地域（insert文）</v>
      </c>
    </row>
    <row r="2" spans="1:7" x14ac:dyDescent="0.15">
      <c r="A2" s="2">
        <f>ROW()-1</f>
        <v>1</v>
      </c>
      <c r="B2" s="3">
        <v>1</v>
      </c>
      <c r="C2" s="2" t="str">
        <f ca="1">VLOOKUP(B2,地域属性値!$A:$F,6,FALSE)</f>
        <v>日光</v>
      </c>
      <c r="D2" s="3" t="s">
        <v>33</v>
      </c>
      <c r="E2" s="3" t="s">
        <v>28</v>
      </c>
      <c r="F2" s="4"/>
      <c r="G2" s="2" t="str">
        <f t="shared" ref="G2:G6" si="0">"insert into M_REGION_ATTR_VAL_LANG values ("&amp;A2&amp;", now(), 1, now(), 1, 'val', "&amp;$B2&amp;", '"&amp;$D2&amp;"', '"&amp;$E2&amp;"');"</f>
        <v>insert into M_REGION_ATTR_VAL_LANG values (1, now(), 1, now(), 1, 'val', 1, 'ja', '日光');</v>
      </c>
    </row>
    <row r="3" spans="1:7" x14ac:dyDescent="0.15">
      <c r="A3" s="5">
        <f t="shared" ref="A3:A13" si="1">ROW()-1</f>
        <v>2</v>
      </c>
      <c r="B3" s="6">
        <v>1</v>
      </c>
      <c r="C3" s="5" t="str">
        <f ca="1">VLOOKUP(B3,地域属性値!$A:$F,6,FALSE)</f>
        <v>日光</v>
      </c>
      <c r="D3" s="6" t="s">
        <v>37</v>
      </c>
      <c r="E3" s="6" t="s">
        <v>47</v>
      </c>
      <c r="F3" s="7"/>
      <c r="G3" s="5" t="str">
        <f t="shared" si="0"/>
        <v>insert into M_REGION_ATTR_VAL_LANG values (2, now(), 1, now(), 1, 'val', 1, 'en', 'Nikko');</v>
      </c>
    </row>
    <row r="4" spans="1:7" x14ac:dyDescent="0.15">
      <c r="A4" s="5">
        <f t="shared" si="1"/>
        <v>3</v>
      </c>
      <c r="B4" s="6">
        <v>2</v>
      </c>
      <c r="C4" s="5" t="str">
        <f ca="1">VLOOKUP(B4,地域属性値!$A:$F,6,FALSE)</f>
        <v>日光の説明文</v>
      </c>
      <c r="D4" s="6" t="s">
        <v>33</v>
      </c>
      <c r="E4" s="6" t="s">
        <v>42</v>
      </c>
      <c r="F4" s="7"/>
      <c r="G4" s="5" t="str">
        <f t="shared" si="0"/>
        <v>insert into M_REGION_ATTR_VAL_LANG values (3, now(), 1, now(), 1, 'val', 2, 'ja', '日光の説明文');</v>
      </c>
    </row>
    <row r="5" spans="1:7" x14ac:dyDescent="0.15">
      <c r="A5" s="5">
        <f t="shared" si="1"/>
        <v>4</v>
      </c>
      <c r="B5" s="6">
        <v>2</v>
      </c>
      <c r="C5" s="5" t="str">
        <f ca="1">VLOOKUP(B5,地域属性値!$A:$F,6,FALSE)</f>
        <v>日光の説明文</v>
      </c>
      <c r="D5" s="6" t="s">
        <v>37</v>
      </c>
      <c r="E5" s="6" t="s">
        <v>154</v>
      </c>
      <c r="F5" s="7"/>
      <c r="G5" s="5" t="str">
        <f t="shared" si="0"/>
        <v>insert into M_REGION_ATTR_VAL_LANG values (4, now(), 1, now(), 1, 'val', 2, 'en', 'Nikkos description');</v>
      </c>
    </row>
    <row r="6" spans="1:7" x14ac:dyDescent="0.15">
      <c r="A6" s="5">
        <f t="shared" si="1"/>
        <v>5</v>
      </c>
      <c r="B6" s="6">
        <v>3</v>
      </c>
      <c r="C6" s="5" t="str">
        <f ca="1">VLOOKUP(B6,地域属性値!$A:$F,6,FALSE)</f>
        <v>日光の空港有無</v>
      </c>
      <c r="D6" s="6" t="s">
        <v>48</v>
      </c>
      <c r="E6" s="6" t="s">
        <v>43</v>
      </c>
      <c r="F6" s="7"/>
      <c r="G6" s="5" t="str">
        <f t="shared" si="0"/>
        <v>insert into M_REGION_ATTR_VAL_LANG values (5, now(), 1, now(), 1, 'val', 3, 'common', 'has');</v>
      </c>
    </row>
    <row r="7" spans="1:7" x14ac:dyDescent="0.15">
      <c r="A7" s="11">
        <f t="shared" si="1"/>
        <v>6</v>
      </c>
      <c r="B7" s="12">
        <v>4</v>
      </c>
      <c r="C7" s="11" t="str">
        <f ca="1">VLOOKUP(B7,地域属性値!$A:$F,6,FALSE)</f>
        <v>日光の画像</v>
      </c>
      <c r="D7" s="12" t="s">
        <v>48</v>
      </c>
      <c r="E7" s="12" t="s">
        <v>207</v>
      </c>
      <c r="F7" s="13"/>
      <c r="G7" s="11" t="str">
        <f t="shared" ref="G7:G12" si="2">"insert into M_REGION_ATTR_VAL_LANG values ("&amp;A7&amp;", now(), 1, now(), 1, 'val', "&amp;$B7&amp;", '"&amp;$D7&amp;"', '"&amp;$E7&amp;"');"</f>
        <v>insert into M_REGION_ATTR_VAL_LANG values (6, now(), 1, now(), 1, 'val', 4, 'common', 'img/nikko/image1.png');</v>
      </c>
    </row>
    <row r="8" spans="1:7" x14ac:dyDescent="0.15">
      <c r="A8" s="5">
        <f>ROW()-1</f>
        <v>7</v>
      </c>
      <c r="B8" s="6">
        <v>5</v>
      </c>
      <c r="C8" s="5" t="str">
        <f ca="1">VLOOKUP(B8,地域属性値!$A:$F,6,FALSE)</f>
        <v>富士五湖</v>
      </c>
      <c r="D8" s="6" t="s">
        <v>33</v>
      </c>
      <c r="E8" s="6" t="s">
        <v>29</v>
      </c>
      <c r="F8" s="7"/>
      <c r="G8" s="5" t="str">
        <f t="shared" si="2"/>
        <v>insert into M_REGION_ATTR_VAL_LANG values (7, now(), 1, now(), 1, 'val', 5, 'ja', '富士五湖');</v>
      </c>
    </row>
    <row r="9" spans="1:7" x14ac:dyDescent="0.15">
      <c r="A9" s="5">
        <f t="shared" si="1"/>
        <v>8</v>
      </c>
      <c r="B9" s="6">
        <v>5</v>
      </c>
      <c r="C9" s="5" t="str">
        <f ca="1">VLOOKUP(B9,地域属性値!$A:$F,6,FALSE)</f>
        <v>富士五湖</v>
      </c>
      <c r="D9" s="6" t="s">
        <v>37</v>
      </c>
      <c r="E9" s="6" t="s">
        <v>210</v>
      </c>
      <c r="F9" s="7"/>
      <c r="G9" s="5" t="str">
        <f t="shared" si="2"/>
        <v>insert into M_REGION_ATTR_VAL_LANG values (8, now(), 1, now(), 1, 'val', 5, 'en', 'Fuji Goko');</v>
      </c>
    </row>
    <row r="10" spans="1:7" x14ac:dyDescent="0.15">
      <c r="A10" s="5">
        <f t="shared" si="1"/>
        <v>9</v>
      </c>
      <c r="B10" s="6">
        <v>6</v>
      </c>
      <c r="C10" s="5" t="str">
        <f ca="1">VLOOKUP(B10,地域属性値!$A:$F,6,FALSE)</f>
        <v>富士五湖の説明文</v>
      </c>
      <c r="D10" s="6" t="s">
        <v>33</v>
      </c>
      <c r="E10" s="6" t="s">
        <v>209</v>
      </c>
      <c r="F10" s="7"/>
      <c r="G10" s="5" t="str">
        <f t="shared" si="2"/>
        <v>insert into M_REGION_ATTR_VAL_LANG values (9, now(), 1, now(), 1, 'val', 6, 'ja', '富士五湖の説明文');</v>
      </c>
    </row>
    <row r="11" spans="1:7" x14ac:dyDescent="0.15">
      <c r="A11" s="5">
        <f t="shared" si="1"/>
        <v>10</v>
      </c>
      <c r="B11" s="6">
        <v>6</v>
      </c>
      <c r="C11" s="5" t="str">
        <f ca="1">VLOOKUP(B11,地域属性値!$A:$F,6,FALSE)</f>
        <v>富士五湖の説明文</v>
      </c>
      <c r="D11" s="6" t="s">
        <v>37</v>
      </c>
      <c r="E11" s="6" t="s">
        <v>211</v>
      </c>
      <c r="F11" s="7"/>
      <c r="G11" s="5" t="str">
        <f t="shared" si="2"/>
        <v>insert into M_REGION_ATTR_VAL_LANG values (10, now(), 1, now(), 1, 'val', 6, 'en', 'Fuji Gokos description');</v>
      </c>
    </row>
    <row r="12" spans="1:7" x14ac:dyDescent="0.15">
      <c r="A12" s="5">
        <f t="shared" si="1"/>
        <v>11</v>
      </c>
      <c r="B12" s="6">
        <v>7</v>
      </c>
      <c r="C12" s="5" t="str">
        <f ca="1">VLOOKUP(B12,地域属性値!$A:$F,6,FALSE)</f>
        <v>富士五湖の空港有無</v>
      </c>
      <c r="D12" s="6" t="s">
        <v>48</v>
      </c>
      <c r="E12" s="6" t="s">
        <v>208</v>
      </c>
      <c r="F12" s="7"/>
      <c r="G12" s="5" t="str">
        <f t="shared" si="2"/>
        <v>insert into M_REGION_ATTR_VAL_LANG values (11, now(), 1, now(), 1, 'val', 7, 'common', 'nohas');</v>
      </c>
    </row>
    <row r="13" spans="1:7" x14ac:dyDescent="0.15">
      <c r="A13" s="5">
        <f t="shared" si="1"/>
        <v>12</v>
      </c>
      <c r="B13" s="6">
        <v>8</v>
      </c>
      <c r="C13" s="5" t="str">
        <f ca="1">VLOOKUP(B13,地域属性値!$A:$F,6,FALSE)</f>
        <v>富士五湖の画像</v>
      </c>
      <c r="D13" s="6" t="s">
        <v>48</v>
      </c>
      <c r="E13" s="6" t="s">
        <v>212</v>
      </c>
      <c r="F13" s="7"/>
      <c r="G13" s="5" t="str">
        <f t="shared" ref="G13" si="3">"insert into M_REGION_ATTR_VAL_LANG values ("&amp;A13&amp;", now(), 1, now(), 1, 'val', "&amp;$B13&amp;", '"&amp;$D13&amp;"', '"&amp;$E13&amp;"');"</f>
        <v>insert into M_REGION_ATTR_VAL_LANG values (12, now(), 1, now(), 1, 'val', 8, 'common', 'img/fujiGoko/image1.png');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レイアウト</vt:lpstr>
      <vt:lpstr>レイアウトオブジェクト</vt:lpstr>
      <vt:lpstr>スクリーン</vt:lpstr>
      <vt:lpstr>スクリーンオブジェクト</vt:lpstr>
      <vt:lpstr>地域</vt:lpstr>
      <vt:lpstr>地域属性グループ</vt:lpstr>
      <vt:lpstr>地域属性グループ_多言語</vt:lpstr>
      <vt:lpstr>地域属性値</vt:lpstr>
      <vt:lpstr>地域属性値_多言語</vt:lpstr>
      <vt:lpstr>施設</vt:lpstr>
      <vt:lpstr>施設属性グループ</vt:lpstr>
      <vt:lpstr>施設属性グループ_多言語</vt:lpstr>
      <vt:lpstr>施設属性値</vt:lpstr>
      <vt:lpstr>施設属性値_多言語</vt:lpstr>
      <vt:lpstr>施設グループ</vt:lpstr>
      <vt:lpstr>施設グループ属性グループ</vt:lpstr>
      <vt:lpstr>施設グループ属性グループ_多言語</vt:lpstr>
      <vt:lpstr>施設グループ属性値</vt:lpstr>
      <vt:lpstr>施設グループ属性値_多言語</vt:lpstr>
      <vt:lpstr>施設_施設グループ_リンク</vt:lpstr>
      <vt:lpstr>施設_施設グループリンク属性グループ</vt:lpstr>
      <vt:lpstr>施設_施設グループリンク属性グループ_多言語</vt:lpstr>
      <vt:lpstr>施設_施設グループリンク属性値</vt:lpstr>
      <vt:lpstr>施設_施設グループリンク属性値_多言語</vt:lpstr>
      <vt:lpstr>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中島 潤</cp:lastModifiedBy>
  <dcterms:created xsi:type="dcterms:W3CDTF">2015-01-20T03:08:14Z</dcterms:created>
  <dcterms:modified xsi:type="dcterms:W3CDTF">2015-01-20T08:30:35Z</dcterms:modified>
</cp:coreProperties>
</file>