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-suzuki\git\melip-doc\03_設計\04_DB\02_SQLコマンド\"/>
    </mc:Choice>
  </mc:AlternateContent>
  <bookViews>
    <workbookView xWindow="0" yWindow="0" windowWidth="24000" windowHeight="9480" tabRatio="813"/>
  </bookViews>
  <sheets>
    <sheet name="地域" sheetId="1" r:id="rId1"/>
    <sheet name="地域属性グループ" sheetId="2" r:id="rId2"/>
    <sheet name="地域属性グループ_多言語" sheetId="4" r:id="rId3"/>
    <sheet name="地域属性値" sheetId="5" r:id="rId4"/>
    <sheet name="地域属性値_多言語" sheetId="6" r:id="rId5"/>
    <sheet name="施設" sheetId="7" r:id="rId6"/>
    <sheet name="施設属性グループ" sheetId="8" r:id="rId7"/>
    <sheet name="施設属性グループ_多言語" sheetId="9" r:id="rId8"/>
    <sheet name="施設属性値" sheetId="10" r:id="rId9"/>
    <sheet name="施設属性値_多言語" sheetId="11" r:id="rId10"/>
    <sheet name="施設グループ" sheetId="12" r:id="rId11"/>
    <sheet name="施設グループ属性グループ" sheetId="13" r:id="rId12"/>
    <sheet name="施設グループ属性グループ_多言語" sheetId="14" r:id="rId13"/>
    <sheet name="施設グループ属性値" sheetId="15" r:id="rId14"/>
    <sheet name="施設グループ属性値_多言語" sheetId="16" r:id="rId15"/>
    <sheet name="施設_施設グループ_リンク" sheetId="17" r:id="rId16"/>
    <sheet name="施設_施設グループリンク属性グループ" sheetId="18" r:id="rId17"/>
    <sheet name="施設_施設グループリンク属性グループ_多言語" sheetId="19" r:id="rId18"/>
    <sheet name="施設_施設グループリンク属性値" sheetId="20" r:id="rId19"/>
    <sheet name="施設_施設グループリンク属性値_多言語" sheetId="21" r:id="rId20"/>
    <sheet name="Code" sheetId="3" r:id="rId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8" l="1"/>
  <c r="G6" i="8"/>
  <c r="G5" i="8"/>
  <c r="G4" i="8"/>
  <c r="G3" i="8"/>
  <c r="G2" i="8"/>
  <c r="G1" i="21"/>
  <c r="G1" i="20"/>
  <c r="G1" i="19"/>
  <c r="F1" i="18"/>
  <c r="G1" i="17"/>
  <c r="G1" i="16"/>
  <c r="G1" i="15"/>
  <c r="G1" i="14"/>
  <c r="F1" i="13"/>
  <c r="F1" i="12"/>
  <c r="G1" i="11"/>
  <c r="G1" i="10"/>
  <c r="G1" i="9"/>
  <c r="G1" i="8"/>
  <c r="G1" i="7"/>
  <c r="G1" i="6"/>
  <c r="G1" i="5"/>
  <c r="G1" i="4"/>
  <c r="F1" i="2"/>
  <c r="D1" i="1"/>
  <c r="A28" i="11"/>
  <c r="G28" i="11" s="1"/>
  <c r="A27" i="11"/>
  <c r="G27" i="11" s="1"/>
  <c r="A17" i="10"/>
  <c r="G17" i="10" s="1"/>
  <c r="G16" i="10"/>
  <c r="A16" i="10"/>
  <c r="A10" i="9"/>
  <c r="G10" i="9" s="1"/>
  <c r="A9" i="9"/>
  <c r="G9" i="9" s="1"/>
  <c r="E6" i="8"/>
  <c r="A6" i="8"/>
  <c r="E5" i="8"/>
  <c r="A5" i="8"/>
  <c r="G5" i="7" l="1"/>
  <c r="G4" i="7"/>
  <c r="G3" i="7"/>
  <c r="G2" i="7"/>
  <c r="D3" i="1"/>
  <c r="D2" i="1"/>
  <c r="A26" i="11" l="1"/>
  <c r="G26" i="11" s="1"/>
  <c r="A25" i="11"/>
  <c r="G25" i="11" s="1"/>
  <c r="G15" i="10"/>
  <c r="A15" i="10"/>
  <c r="G14" i="10"/>
  <c r="A14" i="10"/>
  <c r="A8" i="9"/>
  <c r="G8" i="9" s="1"/>
  <c r="E7" i="8" l="1"/>
  <c r="A7" i="8"/>
  <c r="A13" i="6" l="1"/>
  <c r="G13" i="6" s="1"/>
  <c r="A12" i="6"/>
  <c r="G12" i="6" s="1"/>
  <c r="G11" i="6"/>
  <c r="A11" i="6"/>
  <c r="G10" i="6"/>
  <c r="A10" i="6"/>
  <c r="A9" i="6"/>
  <c r="G9" i="6" s="1"/>
  <c r="A8" i="6"/>
  <c r="G8" i="6" s="1"/>
  <c r="A7" i="6"/>
  <c r="G7" i="6" s="1"/>
  <c r="G9" i="5"/>
  <c r="A9" i="5"/>
  <c r="G8" i="5"/>
  <c r="A8" i="5"/>
  <c r="G7" i="5"/>
  <c r="A7" i="5"/>
  <c r="G6" i="5"/>
  <c r="A6" i="5"/>
  <c r="G5" i="5"/>
  <c r="A5" i="5"/>
  <c r="A9" i="4"/>
  <c r="G9" i="4" s="1"/>
  <c r="A8" i="4"/>
  <c r="G8" i="4" s="1"/>
  <c r="D5" i="2"/>
  <c r="A5" i="2"/>
  <c r="F5" i="2" s="1"/>
  <c r="G3" i="21"/>
  <c r="G5" i="21"/>
  <c r="G7" i="21"/>
  <c r="G9" i="21"/>
  <c r="G2" i="20"/>
  <c r="G3" i="20"/>
  <c r="G4" i="20"/>
  <c r="G5" i="20"/>
  <c r="G2" i="19"/>
  <c r="G3" i="19"/>
  <c r="F2" i="18"/>
  <c r="G2" i="17"/>
  <c r="G3" i="17"/>
  <c r="G4" i="17"/>
  <c r="G5" i="17"/>
  <c r="G2" i="16"/>
  <c r="G3" i="16"/>
  <c r="G4" i="16"/>
  <c r="G5" i="16"/>
  <c r="G6" i="16"/>
  <c r="G7" i="16"/>
  <c r="G8" i="16"/>
  <c r="G9" i="16"/>
  <c r="G2" i="15"/>
  <c r="G3" i="15"/>
  <c r="G4" i="15"/>
  <c r="G5" i="15"/>
  <c r="G2" i="14"/>
  <c r="G3" i="14"/>
  <c r="G4" i="14"/>
  <c r="G5" i="14"/>
  <c r="F2" i="13"/>
  <c r="F3" i="13"/>
  <c r="F2" i="12"/>
  <c r="G3" i="1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3" i="10"/>
  <c r="G4" i="10"/>
  <c r="G5" i="10"/>
  <c r="G6" i="10"/>
  <c r="G7" i="10"/>
  <c r="G8" i="10"/>
  <c r="G9" i="10"/>
  <c r="G10" i="10"/>
  <c r="G11" i="10"/>
  <c r="G12" i="10"/>
  <c r="G13" i="10"/>
  <c r="G3" i="6"/>
  <c r="G4" i="6"/>
  <c r="G5" i="6"/>
  <c r="G6" i="6"/>
  <c r="G3" i="4"/>
  <c r="G4" i="4"/>
  <c r="G5" i="4"/>
  <c r="G6" i="4"/>
  <c r="G7" i="4"/>
  <c r="F2" i="2"/>
  <c r="F3" i="2"/>
  <c r="F4" i="2"/>
  <c r="F3" i="12"/>
  <c r="A5" i="17"/>
  <c r="A4" i="17"/>
  <c r="A9" i="21"/>
  <c r="A8" i="21"/>
  <c r="A7" i="21"/>
  <c r="A6" i="21"/>
  <c r="A5" i="21"/>
  <c r="A4" i="21"/>
  <c r="A3" i="21"/>
  <c r="A2" i="21"/>
  <c r="A1" i="21"/>
  <c r="A5" i="20"/>
  <c r="A4" i="20"/>
  <c r="A3" i="20"/>
  <c r="A2" i="20"/>
  <c r="A1" i="20"/>
  <c r="A3" i="19"/>
  <c r="A2" i="19"/>
  <c r="A1" i="19"/>
  <c r="D2" i="18"/>
  <c r="A2" i="18"/>
  <c r="A1" i="18"/>
  <c r="A3" i="17"/>
  <c r="A2" i="17"/>
  <c r="A1" i="17"/>
  <c r="D2" i="13"/>
  <c r="D3" i="13"/>
  <c r="A9" i="16"/>
  <c r="A8" i="16"/>
  <c r="A7" i="16"/>
  <c r="A6" i="16"/>
  <c r="A5" i="16"/>
  <c r="A4" i="16"/>
  <c r="A3" i="16"/>
  <c r="A2" i="16"/>
  <c r="A1" i="16"/>
  <c r="A5" i="15"/>
  <c r="A4" i="15"/>
  <c r="A3" i="15"/>
  <c r="A2" i="15"/>
  <c r="A1" i="15"/>
  <c r="A5" i="14"/>
  <c r="A4" i="14"/>
  <c r="A3" i="14"/>
  <c r="A2" i="14"/>
  <c r="A1" i="14"/>
  <c r="A3" i="13"/>
  <c r="A2" i="13"/>
  <c r="A1" i="13"/>
  <c r="C4" i="14" s="1"/>
  <c r="A3" i="12"/>
  <c r="A2" i="12"/>
  <c r="A1" i="12"/>
  <c r="E2" i="17" s="1"/>
  <c r="A24" i="11"/>
  <c r="A23" i="11"/>
  <c r="A22" i="11"/>
  <c r="A21" i="11"/>
  <c r="A20" i="11"/>
  <c r="A19" i="11"/>
  <c r="A18" i="11"/>
  <c r="A17" i="11"/>
  <c r="A16" i="11"/>
  <c r="A15" i="11"/>
  <c r="A14" i="11"/>
  <c r="A13" i="11"/>
  <c r="A12" i="11"/>
  <c r="A11" i="11"/>
  <c r="A10" i="11"/>
  <c r="A9" i="11"/>
  <c r="A8" i="11"/>
  <c r="A7" i="11"/>
  <c r="A13" i="10"/>
  <c r="A12" i="10"/>
  <c r="A11" i="10"/>
  <c r="A10" i="10"/>
  <c r="A9" i="10"/>
  <c r="A8" i="10"/>
  <c r="A7" i="10"/>
  <c r="A6" i="10"/>
  <c r="A5" i="10"/>
  <c r="A5" i="7"/>
  <c r="A4" i="7"/>
  <c r="A6" i="11"/>
  <c r="A5" i="11"/>
  <c r="A4" i="11"/>
  <c r="A3" i="11"/>
  <c r="A2" i="11"/>
  <c r="G2" i="11" s="1"/>
  <c r="A1" i="11"/>
  <c r="A4" i="10"/>
  <c r="A3" i="10"/>
  <c r="A2" i="10"/>
  <c r="G2" i="10" s="1"/>
  <c r="A1" i="10"/>
  <c r="A7" i="9"/>
  <c r="G7" i="9" s="1"/>
  <c r="A6" i="9"/>
  <c r="G6" i="9" s="1"/>
  <c r="A5" i="9"/>
  <c r="G5" i="9" s="1"/>
  <c r="A4" i="9"/>
  <c r="G4" i="9" s="1"/>
  <c r="A3" i="9"/>
  <c r="G3" i="9" s="1"/>
  <c r="A2" i="9"/>
  <c r="G2" i="9" s="1"/>
  <c r="A1" i="9"/>
  <c r="E4" i="8"/>
  <c r="A4" i="8"/>
  <c r="E3" i="8"/>
  <c r="A3" i="8"/>
  <c r="E2" i="8"/>
  <c r="A2" i="8"/>
  <c r="A1" i="8"/>
  <c r="A3" i="7"/>
  <c r="A2" i="7"/>
  <c r="A1" i="7"/>
  <c r="C17" i="10" s="1"/>
  <c r="A6" i="6"/>
  <c r="A5" i="6"/>
  <c r="A4" i="6"/>
  <c r="A3" i="6"/>
  <c r="A2" i="6"/>
  <c r="G2" i="6" s="1"/>
  <c r="A1" i="6"/>
  <c r="A4" i="5"/>
  <c r="G4" i="5" s="1"/>
  <c r="A3" i="5"/>
  <c r="G3" i="5" s="1"/>
  <c r="A2" i="5"/>
  <c r="G2" i="5" s="1"/>
  <c r="A1" i="5"/>
  <c r="C2" i="6" s="1"/>
  <c r="A7" i="4"/>
  <c r="A5" i="4"/>
  <c r="A3" i="4"/>
  <c r="A6" i="4"/>
  <c r="A1" i="4"/>
  <c r="A1" i="1"/>
  <c r="A1" i="2"/>
  <c r="A4" i="4"/>
  <c r="A2" i="4"/>
  <c r="G2" i="4" s="1"/>
  <c r="A3" i="1"/>
  <c r="D4" i="2"/>
  <c r="D3" i="2"/>
  <c r="D2" i="2"/>
  <c r="A4" i="2"/>
  <c r="A3" i="2"/>
  <c r="A2" i="2"/>
  <c r="C28" i="11" l="1"/>
  <c r="C27" i="11"/>
  <c r="E16" i="10"/>
  <c r="E17" i="10"/>
  <c r="C2" i="17"/>
  <c r="F2" i="17" s="1"/>
  <c r="C2" i="20" s="1"/>
  <c r="C16" i="10"/>
  <c r="C9" i="9"/>
  <c r="C10" i="9"/>
  <c r="E2" i="10"/>
  <c r="E5" i="10"/>
  <c r="E12" i="10"/>
  <c r="E8" i="10"/>
  <c r="E4" i="10"/>
  <c r="E15" i="10"/>
  <c r="E11" i="10"/>
  <c r="E7" i="10"/>
  <c r="E3" i="10"/>
  <c r="E14" i="10"/>
  <c r="E10" i="10"/>
  <c r="E6" i="10"/>
  <c r="E13" i="10"/>
  <c r="E9" i="10"/>
  <c r="C2" i="9"/>
  <c r="C5" i="9"/>
  <c r="C8" i="9"/>
  <c r="C4" i="9"/>
  <c r="C7" i="9"/>
  <c r="C3" i="9"/>
  <c r="C6" i="9"/>
  <c r="C12" i="10"/>
  <c r="C8" i="10"/>
  <c r="C4" i="10"/>
  <c r="C15" i="10"/>
  <c r="C11" i="10"/>
  <c r="C7" i="10"/>
  <c r="C3" i="10"/>
  <c r="C14" i="10"/>
  <c r="C10" i="10"/>
  <c r="C6" i="10"/>
  <c r="C13" i="10"/>
  <c r="C9" i="10"/>
  <c r="C5" i="10"/>
  <c r="C2" i="10"/>
  <c r="C2" i="12"/>
  <c r="C3" i="12"/>
  <c r="C2" i="7"/>
  <c r="C5" i="7"/>
  <c r="C4" i="7"/>
  <c r="C3" i="7"/>
  <c r="C2" i="5"/>
  <c r="C7" i="5"/>
  <c r="C3" i="5"/>
  <c r="C6" i="5"/>
  <c r="C9" i="5"/>
  <c r="C5" i="5"/>
  <c r="C8" i="5"/>
  <c r="C4" i="5"/>
  <c r="C6" i="4"/>
  <c r="C26" i="11"/>
  <c r="C25" i="11"/>
  <c r="C11" i="6"/>
  <c r="C10" i="6"/>
  <c r="C9" i="6"/>
  <c r="C13" i="6"/>
  <c r="C8" i="6"/>
  <c r="C12" i="6"/>
  <c r="C7" i="6"/>
  <c r="E6" i="5"/>
  <c r="E7" i="5"/>
  <c r="E8" i="5"/>
  <c r="E9" i="5"/>
  <c r="E5" i="5"/>
  <c r="C9" i="4"/>
  <c r="C8" i="4"/>
  <c r="E4" i="17"/>
  <c r="E5" i="17"/>
  <c r="E3" i="17"/>
  <c r="C2" i="19"/>
  <c r="C3" i="19"/>
  <c r="E2" i="20"/>
  <c r="E3" i="20"/>
  <c r="E4" i="20"/>
  <c r="E5" i="20"/>
  <c r="C2" i="16"/>
  <c r="C3" i="15"/>
  <c r="C2" i="14"/>
  <c r="C5" i="15"/>
  <c r="C5" i="14"/>
  <c r="C4" i="15"/>
  <c r="C8" i="16"/>
  <c r="C2" i="15"/>
  <c r="C9" i="16"/>
  <c r="C3" i="16"/>
  <c r="C3" i="14"/>
  <c r="E2" i="15"/>
  <c r="E3" i="15"/>
  <c r="E4" i="15"/>
  <c r="E5" i="15"/>
  <c r="C14" i="11"/>
  <c r="C18" i="11"/>
  <c r="C10" i="11"/>
  <c r="C22" i="11"/>
  <c r="C7" i="11"/>
  <c r="C11" i="11"/>
  <c r="C15" i="11"/>
  <c r="C19" i="11"/>
  <c r="C23" i="11"/>
  <c r="C9" i="11"/>
  <c r="C13" i="11"/>
  <c r="C17" i="11"/>
  <c r="C21" i="11"/>
  <c r="C8" i="11"/>
  <c r="C12" i="11"/>
  <c r="C16" i="11"/>
  <c r="C20" i="11"/>
  <c r="C24" i="11"/>
  <c r="C5" i="6"/>
  <c r="C6" i="6"/>
  <c r="C4" i="6"/>
  <c r="C3" i="6"/>
  <c r="E3" i="5"/>
  <c r="E4" i="5"/>
  <c r="E2" i="5"/>
  <c r="C7" i="4"/>
  <c r="C5" i="4"/>
  <c r="C3" i="4"/>
  <c r="C4" i="4"/>
  <c r="C2" i="4"/>
  <c r="C2" i="21" l="1"/>
  <c r="C3" i="21"/>
  <c r="F4" i="17"/>
  <c r="F3" i="17"/>
  <c r="F5" i="17"/>
  <c r="C7" i="16"/>
  <c r="C6" i="16"/>
  <c r="C5" i="16"/>
  <c r="C4" i="16"/>
  <c r="C3" i="11"/>
  <c r="C2" i="11"/>
  <c r="C6" i="11"/>
  <c r="E2" i="21" l="1"/>
  <c r="G2" i="21" s="1"/>
  <c r="C4" i="20"/>
  <c r="C5" i="20"/>
  <c r="C3" i="20"/>
  <c r="C5" i="11"/>
  <c r="C4" i="11"/>
  <c r="C5" i="21" l="1"/>
  <c r="C4" i="21"/>
  <c r="E4" i="21" s="1"/>
  <c r="G4" i="21" s="1"/>
  <c r="C8" i="21"/>
  <c r="E8" i="21" s="1"/>
  <c r="G8" i="21" s="1"/>
  <c r="C9" i="21"/>
  <c r="C7" i="21"/>
  <c r="C6" i="21"/>
  <c r="E6" i="21" s="1"/>
  <c r="G6" i="21" s="1"/>
  <c r="A2" i="1" l="1"/>
</calcChain>
</file>

<file path=xl/sharedStrings.xml><?xml version="1.0" encoding="utf-8"?>
<sst xmlns="http://schemas.openxmlformats.org/spreadsheetml/2006/main" count="464" uniqueCount="197">
  <si>
    <t>地域ID</t>
    <rPh sb="0" eb="2">
      <t>チイキ</t>
    </rPh>
    <phoneticPr fontId="2"/>
  </si>
  <si>
    <t>公開ステータス</t>
    <rPh sb="0" eb="2">
      <t>コウカイ</t>
    </rPh>
    <phoneticPr fontId="2"/>
  </si>
  <si>
    <t>dcls</t>
    <phoneticPr fontId="2"/>
  </si>
  <si>
    <t>メモ</t>
    <phoneticPr fontId="2"/>
  </si>
  <si>
    <t>種別</t>
    <rPh sb="0" eb="2">
      <t>シュベツ</t>
    </rPh>
    <phoneticPr fontId="2"/>
  </si>
  <si>
    <t>コードグループID</t>
    <phoneticPr fontId="2"/>
  </si>
  <si>
    <t>コードグループエイリアス</t>
    <phoneticPr fontId="2"/>
  </si>
  <si>
    <t>txt</t>
    <phoneticPr fontId="2"/>
  </si>
  <si>
    <t>地域名</t>
    <rPh sb="0" eb="2">
      <t>チイキ</t>
    </rPh>
    <rPh sb="2" eb="3">
      <t>メイ</t>
    </rPh>
    <phoneticPr fontId="2"/>
  </si>
  <si>
    <t>null</t>
    <phoneticPr fontId="2"/>
  </si>
  <si>
    <t>言語区分</t>
    <rPh sb="0" eb="2">
      <t>ゲンゴ</t>
    </rPh>
    <rPh sb="2" eb="4">
      <t>クブン</t>
    </rPh>
    <phoneticPr fontId="1"/>
  </si>
  <si>
    <t>レイアウト種別</t>
    <rPh sb="5" eb="7">
      <t>シュベツ</t>
    </rPh>
    <phoneticPr fontId="1"/>
  </si>
  <si>
    <t>属性グループ種別</t>
    <rPh sb="0" eb="2">
      <t>ゾクセイ</t>
    </rPh>
    <rPh sb="6" eb="8">
      <t>シュベツ</t>
    </rPh>
    <phoneticPr fontId="1"/>
  </si>
  <si>
    <t>公開ステータス</t>
    <rPh sb="0" eb="2">
      <t>コウカイ</t>
    </rPh>
    <phoneticPr fontId="1"/>
  </si>
  <si>
    <t>有無</t>
    <rPh sb="0" eb="2">
      <t>ウム</t>
    </rPh>
    <phoneticPr fontId="1"/>
  </si>
  <si>
    <t>sts</t>
  </si>
  <si>
    <t>ステータス</t>
  </si>
  <si>
    <t/>
  </si>
  <si>
    <t>langDiv</t>
  </si>
  <si>
    <t>layoutType</t>
  </si>
  <si>
    <t>attGrpType</t>
  </si>
  <si>
    <t>publishSts</t>
  </si>
  <si>
    <t>hasNotHave</t>
  </si>
  <si>
    <t>説明文</t>
    <rPh sb="0" eb="3">
      <t>セツメイブン</t>
    </rPh>
    <phoneticPr fontId="2"/>
  </si>
  <si>
    <t>cd</t>
    <phoneticPr fontId="2"/>
  </si>
  <si>
    <t>空港有無</t>
    <rPh sb="0" eb="2">
      <t>クウコウ</t>
    </rPh>
    <rPh sb="2" eb="4">
      <t>ウム</t>
    </rPh>
    <phoneticPr fontId="2"/>
  </si>
  <si>
    <t>日光</t>
    <rPh sb="0" eb="2">
      <t>ニッコウ</t>
    </rPh>
    <phoneticPr fontId="2"/>
  </si>
  <si>
    <t>富士五湖</t>
    <rPh sb="0" eb="4">
      <t>フジゴコ</t>
    </rPh>
    <phoneticPr fontId="2"/>
  </si>
  <si>
    <t>地域属性グループ_ID</t>
    <rPh sb="0" eb="2">
      <t>チイキ</t>
    </rPh>
    <rPh sb="2" eb="4">
      <t>ゾクセイ</t>
    </rPh>
    <phoneticPr fontId="2"/>
  </si>
  <si>
    <t>地域属性グループ名</t>
    <rPh sb="8" eb="9">
      <t>メイ</t>
    </rPh>
    <phoneticPr fontId="2"/>
  </si>
  <si>
    <t>言語区分</t>
    <rPh sb="0" eb="4">
      <t>ゲンゴクブン</t>
    </rPh>
    <phoneticPr fontId="2"/>
  </si>
  <si>
    <t>ja</t>
    <phoneticPr fontId="2"/>
  </si>
  <si>
    <t>名称</t>
    <rPh sb="0" eb="2">
      <t>メイショウ</t>
    </rPh>
    <phoneticPr fontId="2"/>
  </si>
  <si>
    <t>地域名</t>
    <rPh sb="0" eb="3">
      <t>チイキメイ</t>
    </rPh>
    <phoneticPr fontId="2"/>
  </si>
  <si>
    <t>空港有無</t>
    <rPh sb="0" eb="4">
      <t>クウコウウム</t>
    </rPh>
    <phoneticPr fontId="2"/>
  </si>
  <si>
    <t>en</t>
    <phoneticPr fontId="2"/>
  </si>
  <si>
    <t>Region Name</t>
    <phoneticPr fontId="2"/>
  </si>
  <si>
    <t>Description</t>
    <phoneticPr fontId="2"/>
  </si>
  <si>
    <t>Has Airport</t>
    <phoneticPr fontId="2"/>
  </si>
  <si>
    <t>地域属性グループID</t>
    <rPh sb="0" eb="2">
      <t>チイキ</t>
    </rPh>
    <rPh sb="2" eb="4">
      <t>ゾクセイ</t>
    </rPh>
    <phoneticPr fontId="2"/>
  </si>
  <si>
    <t>日光の説明文</t>
    <rPh sb="0" eb="2">
      <t>ニッコウ</t>
    </rPh>
    <rPh sb="3" eb="6">
      <t>セツメイブン</t>
    </rPh>
    <phoneticPr fontId="2"/>
  </si>
  <si>
    <t>has</t>
    <phoneticPr fontId="2"/>
  </si>
  <si>
    <t>地域属性値ID</t>
    <rPh sb="0" eb="2">
      <t>チイキ</t>
    </rPh>
    <rPh sb="2" eb="5">
      <t>ゾクセイチ</t>
    </rPh>
    <phoneticPr fontId="2"/>
  </si>
  <si>
    <t>地域属性値名</t>
    <rPh sb="0" eb="2">
      <t>チイキ</t>
    </rPh>
    <rPh sb="2" eb="4">
      <t>ゾクセイ</t>
    </rPh>
    <rPh sb="4" eb="5">
      <t>アタイ</t>
    </rPh>
    <rPh sb="5" eb="6">
      <t>メイ</t>
    </rPh>
    <phoneticPr fontId="2"/>
  </si>
  <si>
    <t>値</t>
    <rPh sb="0" eb="1">
      <t>アタイ</t>
    </rPh>
    <phoneticPr fontId="2"/>
  </si>
  <si>
    <t>Nikko</t>
    <phoneticPr fontId="2"/>
  </si>
  <si>
    <t>common</t>
    <phoneticPr fontId="2"/>
  </si>
  <si>
    <t>日光東照宮</t>
    <rPh sb="0" eb="2">
      <t>ニッコウ</t>
    </rPh>
    <rPh sb="2" eb="5">
      <t>トウショウグウ</t>
    </rPh>
    <phoneticPr fontId="2"/>
  </si>
  <si>
    <t>華厳の滝</t>
    <rPh sb="0" eb="2">
      <t>ケゴン</t>
    </rPh>
    <rPh sb="3" eb="4">
      <t>タキ</t>
    </rPh>
    <phoneticPr fontId="2"/>
  </si>
  <si>
    <t>道の駅　富士吉田</t>
    <rPh sb="0" eb="1">
      <t>ミチ</t>
    </rPh>
    <rPh sb="2" eb="3">
      <t>エキ</t>
    </rPh>
    <rPh sb="4" eb="8">
      <t>フジヨシダ</t>
    </rPh>
    <phoneticPr fontId="2"/>
  </si>
  <si>
    <t>富士吉田市上吉田・歴史民俗博物館</t>
    <rPh sb="0" eb="5">
      <t>フジヨシダシ</t>
    </rPh>
    <rPh sb="5" eb="8">
      <t>カミヨシダ</t>
    </rPh>
    <rPh sb="9" eb="11">
      <t>レキシ</t>
    </rPh>
    <rPh sb="11" eb="13">
      <t>ミンゾク</t>
    </rPh>
    <rPh sb="13" eb="16">
      <t>ハクブツカン</t>
    </rPh>
    <phoneticPr fontId="2"/>
  </si>
  <si>
    <t>施設名</t>
    <rPh sb="0" eb="3">
      <t>シセツメイ</t>
    </rPh>
    <phoneticPr fontId="2"/>
  </si>
  <si>
    <t>施設説明文</t>
    <rPh sb="0" eb="2">
      <t>シセツ</t>
    </rPh>
    <rPh sb="2" eb="5">
      <t>セツメイブン</t>
    </rPh>
    <phoneticPr fontId="2"/>
  </si>
  <si>
    <t>画像1</t>
    <rPh sb="0" eb="2">
      <t>ガゾウ</t>
    </rPh>
    <phoneticPr fontId="2"/>
  </si>
  <si>
    <t>施設属性グループ_ID</t>
    <rPh sb="0" eb="2">
      <t>シセツ</t>
    </rPh>
    <rPh sb="2" eb="4">
      <t>ゾクセイ</t>
    </rPh>
    <phoneticPr fontId="2"/>
  </si>
  <si>
    <t>施設属性グループ名</t>
    <rPh sb="0" eb="2">
      <t>シセツ</t>
    </rPh>
    <rPh sb="8" eb="9">
      <t>メイ</t>
    </rPh>
    <phoneticPr fontId="2"/>
  </si>
  <si>
    <t>Name</t>
    <phoneticPr fontId="2"/>
  </si>
  <si>
    <t>Image 1</t>
    <phoneticPr fontId="2"/>
  </si>
  <si>
    <t>施設ID</t>
    <phoneticPr fontId="2"/>
  </si>
  <si>
    <t>施設名</t>
    <rPh sb="2" eb="3">
      <t>メイ</t>
    </rPh>
    <phoneticPr fontId="2"/>
  </si>
  <si>
    <t>施設属性グループID</t>
    <rPh sb="2" eb="4">
      <t>ゾクセイ</t>
    </rPh>
    <phoneticPr fontId="2"/>
  </si>
  <si>
    <t>施設属性グループ名</t>
    <rPh sb="8" eb="9">
      <t>メイ</t>
    </rPh>
    <phoneticPr fontId="2"/>
  </si>
  <si>
    <t>日光東照宮の画像1</t>
  </si>
  <si>
    <t>華厳の滝の画像1</t>
  </si>
  <si>
    <t>日光東照宮の施設名</t>
  </si>
  <si>
    <t>日光東照宮の施設説明文</t>
  </si>
  <si>
    <t>華厳の滝の施設名</t>
  </si>
  <si>
    <t>華厳の滝の施設説明文</t>
  </si>
  <si>
    <t>道の駅　富士吉田の施設名</t>
  </si>
  <si>
    <t>道の駅　富士吉田の施設説明文</t>
  </si>
  <si>
    <t>道の駅　富士吉田の画像1</t>
  </si>
  <si>
    <t>富士吉田市上吉田・歴史民俗博物館の施設名</t>
  </si>
  <si>
    <t>富士吉田市上吉田・歴史民俗博物館の施設説明文</t>
  </si>
  <si>
    <t>富士吉田市上吉田・歴史民俗博物館の画像1</t>
  </si>
  <si>
    <t>施設属性値ID</t>
    <rPh sb="2" eb="5">
      <t>ゾクセイチ</t>
    </rPh>
    <phoneticPr fontId="2"/>
  </si>
  <si>
    <t>施設属性値名</t>
    <rPh sb="2" eb="4">
      <t>ゾクセイ</t>
    </rPh>
    <rPh sb="4" eb="5">
      <t>アタイ</t>
    </rPh>
    <rPh sb="5" eb="6">
      <t>メイ</t>
    </rPh>
    <phoneticPr fontId="2"/>
  </si>
  <si>
    <t>Nikko Toshogu</t>
    <phoneticPr fontId="2"/>
  </si>
  <si>
    <t>日光東照宮</t>
    <phoneticPr fontId="2"/>
  </si>
  <si>
    <t>img/nikko/image1_ja.png</t>
    <phoneticPr fontId="2"/>
  </si>
  <si>
    <t>img/nikko/image1_en.png</t>
    <phoneticPr fontId="2"/>
  </si>
  <si>
    <t>華厳の滝</t>
    <phoneticPr fontId="2"/>
  </si>
  <si>
    <t>Kegon Waterfall</t>
    <phoneticPr fontId="2"/>
  </si>
  <si>
    <t>img/kegon/image1_ja.png</t>
    <phoneticPr fontId="2"/>
  </si>
  <si>
    <t>img/kegon/image1_en.png</t>
    <phoneticPr fontId="2"/>
  </si>
  <si>
    <t>道の駅　富士吉田</t>
    <phoneticPr fontId="2"/>
  </si>
  <si>
    <t>Fuji Yoshida Road Station</t>
    <phoneticPr fontId="2"/>
  </si>
  <si>
    <t>img/fujiYoshida/image1_en.png</t>
    <phoneticPr fontId="2"/>
  </si>
  <si>
    <t>img/fujiYoshida/image1_jp.png</t>
    <phoneticPr fontId="2"/>
  </si>
  <si>
    <t>富士吉田市上吉田・歴史民俗博物館</t>
    <phoneticPr fontId="2"/>
  </si>
  <si>
    <t>Fuji Yoshida Hisotical Museum</t>
    <phoneticPr fontId="2"/>
  </si>
  <si>
    <t>img/fujiYoshidaHistoricalMuseum/image_1_common.png</t>
    <phoneticPr fontId="2"/>
  </si>
  <si>
    <t>日光の施設グループ</t>
    <rPh sb="0" eb="2">
      <t>ニッコウ</t>
    </rPh>
    <rPh sb="3" eb="5">
      <t>シセツ</t>
    </rPh>
    <phoneticPr fontId="2"/>
  </si>
  <si>
    <t>富士五湖の施設グループ</t>
    <rPh sb="0" eb="4">
      <t>フジゴコ</t>
    </rPh>
    <rPh sb="5" eb="7">
      <t>シセツ</t>
    </rPh>
    <phoneticPr fontId="2"/>
  </si>
  <si>
    <t>施設グループ名</t>
    <rPh sb="0" eb="2">
      <t>シセツ</t>
    </rPh>
    <rPh sb="6" eb="7">
      <t>メイ</t>
    </rPh>
    <phoneticPr fontId="2"/>
  </si>
  <si>
    <t>施設グループ説明文</t>
    <rPh sb="0" eb="2">
      <t>シセツ</t>
    </rPh>
    <rPh sb="6" eb="9">
      <t>セツメイブン</t>
    </rPh>
    <phoneticPr fontId="2"/>
  </si>
  <si>
    <t>施設グループ属性グループ_ID</t>
    <rPh sb="0" eb="2">
      <t>シセツ</t>
    </rPh>
    <rPh sb="6" eb="8">
      <t>ゾクセイ</t>
    </rPh>
    <phoneticPr fontId="2"/>
  </si>
  <si>
    <t>施設グループ属性グループ名</t>
    <rPh sb="0" eb="2">
      <t>シセツ</t>
    </rPh>
    <rPh sb="12" eb="13">
      <t>メイ</t>
    </rPh>
    <phoneticPr fontId="2"/>
  </si>
  <si>
    <t>施設グループID</t>
    <phoneticPr fontId="2"/>
  </si>
  <si>
    <t>日光東照宮の施設グループ名</t>
    <rPh sb="6" eb="8">
      <t>シセツ</t>
    </rPh>
    <rPh sb="12" eb="13">
      <t>メイ</t>
    </rPh>
    <phoneticPr fontId="2"/>
  </si>
  <si>
    <t>日光の施設グループの施設説明文</t>
  </si>
  <si>
    <t>富士五湖の施設グループの施設グループ名</t>
  </si>
  <si>
    <t>富士五湖の施設グループの施設説明文</t>
  </si>
  <si>
    <t>施設グループ属性値ID</t>
    <rPh sb="6" eb="9">
      <t>ゾクセイチ</t>
    </rPh>
    <phoneticPr fontId="2"/>
  </si>
  <si>
    <t>日光東照宮の施設グループ</t>
    <rPh sb="0" eb="5">
      <t>ニッコウトウショウグウ</t>
    </rPh>
    <phoneticPr fontId="2"/>
  </si>
  <si>
    <t>日光東照宮の施設グループ説明文</t>
    <rPh sb="0" eb="5">
      <t>ニッコウトウショウグウ</t>
    </rPh>
    <rPh sb="12" eb="15">
      <t>セツメイブン</t>
    </rPh>
    <phoneticPr fontId="2"/>
  </si>
  <si>
    <t>富士五湖の施設グループ説明文</t>
    <rPh sb="0" eb="4">
      <t>フジゴコ</t>
    </rPh>
    <rPh sb="5" eb="7">
      <t>シセツ</t>
    </rPh>
    <rPh sb="11" eb="14">
      <t>セツメイブン</t>
    </rPh>
    <phoneticPr fontId="2"/>
  </si>
  <si>
    <t>施設グループ属性値名</t>
    <rPh sb="0" eb="2">
      <t>シセツ</t>
    </rPh>
    <rPh sb="6" eb="8">
      <t>ゾクセイ</t>
    </rPh>
    <rPh sb="8" eb="9">
      <t>アタイ</t>
    </rPh>
    <rPh sb="9" eb="10">
      <t>メイ</t>
    </rPh>
    <phoneticPr fontId="2"/>
  </si>
  <si>
    <t>施設ID</t>
    <rPh sb="0" eb="2">
      <t>シセツ</t>
    </rPh>
    <phoneticPr fontId="2"/>
  </si>
  <si>
    <t>施設グループID</t>
    <rPh sb="0" eb="2">
      <t>シセツ</t>
    </rPh>
    <phoneticPr fontId="2"/>
  </si>
  <si>
    <t>施設名</t>
    <rPh sb="0" eb="2">
      <t>シセツ</t>
    </rPh>
    <rPh sb="2" eb="3">
      <t>メイ</t>
    </rPh>
    <phoneticPr fontId="2"/>
  </si>
  <si>
    <t>施設グループヒモ付補足文</t>
    <rPh sb="0" eb="2">
      <t>シセツ</t>
    </rPh>
    <rPh sb="8" eb="9">
      <t>ヅケ</t>
    </rPh>
    <rPh sb="9" eb="11">
      <t>ホソク</t>
    </rPh>
    <rPh sb="11" eb="12">
      <t>ブン</t>
    </rPh>
    <phoneticPr fontId="2"/>
  </si>
  <si>
    <t>施設_施設グループリンク属性グループ_ID</t>
    <rPh sb="0" eb="2">
      <t>シセツ</t>
    </rPh>
    <rPh sb="3" eb="5">
      <t>シセツ</t>
    </rPh>
    <rPh sb="12" eb="14">
      <t>ゾクセイ</t>
    </rPh>
    <phoneticPr fontId="2"/>
  </si>
  <si>
    <t>施設_施設グループリンク属性グループ名</t>
    <rPh sb="0" eb="2">
      <t>シセツ</t>
    </rPh>
    <rPh sb="3" eb="5">
      <t>シセツ</t>
    </rPh>
    <rPh sb="12" eb="14">
      <t>ゾクセイ</t>
    </rPh>
    <rPh sb="18" eb="19">
      <t>メイ</t>
    </rPh>
    <phoneticPr fontId="2"/>
  </si>
  <si>
    <t>Additional Info</t>
    <phoneticPr fontId="2"/>
  </si>
  <si>
    <t>補足文</t>
    <rPh sb="0" eb="2">
      <t>ホソク</t>
    </rPh>
    <rPh sb="2" eb="3">
      <t>ブン</t>
    </rPh>
    <phoneticPr fontId="2"/>
  </si>
  <si>
    <t>施設_施設グループリンクID</t>
    <phoneticPr fontId="2"/>
  </si>
  <si>
    <t>施設_施設グループリンク属性グループID</t>
    <rPh sb="12" eb="14">
      <t>ゾクセイ</t>
    </rPh>
    <phoneticPr fontId="2"/>
  </si>
  <si>
    <t>施設_施設グループリンク名</t>
    <rPh sb="0" eb="2">
      <t>シセツ</t>
    </rPh>
    <rPh sb="3" eb="5">
      <t>シセツ</t>
    </rPh>
    <rPh sb="12" eb="13">
      <t>メイ</t>
    </rPh>
    <phoneticPr fontId="2"/>
  </si>
  <si>
    <t>施設_施設グループリンク属性グループ名</t>
    <rPh sb="18" eb="19">
      <t>メイ</t>
    </rPh>
    <phoneticPr fontId="2"/>
  </si>
  <si>
    <t>日光の施設グループ・日光東照宮の補足文</t>
  </si>
  <si>
    <t>日光の施設グループ・華厳の滝の補足文</t>
  </si>
  <si>
    <t>富士五湖の施設グループ・道の駅　富士吉田の補足文</t>
  </si>
  <si>
    <t>富士五湖の施設グループ・富士吉田市上吉田・歴史民俗博物館の補足文</t>
  </si>
  <si>
    <t>施設_施設グループリンク属性値ID</t>
    <rPh sb="12" eb="15">
      <t>ゾクセイチ</t>
    </rPh>
    <phoneticPr fontId="2"/>
  </si>
  <si>
    <t>施設_施設グループリンク属性値名</t>
    <rPh sb="0" eb="2">
      <t>シセツ</t>
    </rPh>
    <rPh sb="3" eb="5">
      <t>シセツ</t>
    </rPh>
    <rPh sb="12" eb="14">
      <t>ゾクセイ</t>
    </rPh>
    <rPh sb="14" eb="15">
      <t>アタイ</t>
    </rPh>
    <rPh sb="15" eb="16">
      <t>メイ</t>
    </rPh>
    <phoneticPr fontId="2"/>
  </si>
  <si>
    <t>Toshogu in Nikko Faciligy Group (Additional Info)</t>
    <phoneticPr fontId="2"/>
  </si>
  <si>
    <t>Kegon Waterfall in Nikko Faciligy Group (Additional Info)</t>
    <phoneticPr fontId="2"/>
  </si>
  <si>
    <t>Road Station in Fuji Goko Group (Additional Info)</t>
    <phoneticPr fontId="2"/>
  </si>
  <si>
    <t>History Museum in Fuji Goko Group (Additional Info)</t>
    <phoneticPr fontId="2"/>
  </si>
  <si>
    <t>Nikkos description</t>
    <phoneticPr fontId="2"/>
  </si>
  <si>
    <t>Nikko Toshogus description</t>
  </si>
  <si>
    <t>Kegon Waterfalls description</t>
  </si>
  <si>
    <t>Fuji Yoshida Road Stationss description</t>
  </si>
  <si>
    <t>Fuji Yoshida Hisotical Museums description</t>
  </si>
  <si>
    <t>Nikko Toshogus Group</t>
  </si>
  <si>
    <t>Nikko Toshogus Group description</t>
  </si>
  <si>
    <t>Fuji Gokos Group</t>
  </si>
  <si>
    <t>Fuji Gokos Group description</t>
  </si>
  <si>
    <t>layoutObjType</t>
  </si>
  <si>
    <t>レイアウトオブジェクトタイプ</t>
  </si>
  <si>
    <t>layoutMultiplicity</t>
  </si>
  <si>
    <t>レイアウト多重度</t>
    <rPh sb="5" eb="8">
      <t>タジュウド</t>
    </rPh>
    <phoneticPr fontId="1"/>
  </si>
  <si>
    <t>画像</t>
    <rPh sb="0" eb="2">
      <t>ガゾウ</t>
    </rPh>
    <phoneticPr fontId="2"/>
  </si>
  <si>
    <t>Image1</t>
    <phoneticPr fontId="2"/>
  </si>
  <si>
    <t>日光の画像</t>
    <rPh sb="0" eb="2">
      <t>ニッコウ</t>
    </rPh>
    <rPh sb="3" eb="5">
      <t>ガゾウ</t>
    </rPh>
    <phoneticPr fontId="2"/>
  </si>
  <si>
    <t>日光の空港有無</t>
    <rPh sb="0" eb="2">
      <t>ニッコウ</t>
    </rPh>
    <rPh sb="3" eb="5">
      <t>クウコウ</t>
    </rPh>
    <rPh sb="5" eb="7">
      <t>ウム</t>
    </rPh>
    <phoneticPr fontId="2"/>
  </si>
  <si>
    <t>富士五湖</t>
    <phoneticPr fontId="2"/>
  </si>
  <si>
    <t>富士五湖の説明文</t>
    <rPh sb="5" eb="8">
      <t>セツメイブン</t>
    </rPh>
    <phoneticPr fontId="2"/>
  </si>
  <si>
    <t>富士五湖の空港有無</t>
    <rPh sb="5" eb="7">
      <t>クウコウ</t>
    </rPh>
    <rPh sb="7" eb="9">
      <t>ウム</t>
    </rPh>
    <phoneticPr fontId="2"/>
  </si>
  <si>
    <t>富士五湖の画像</t>
    <rPh sb="5" eb="7">
      <t>ガゾウ</t>
    </rPh>
    <phoneticPr fontId="2"/>
  </si>
  <si>
    <t>img/nikko/image1.png</t>
    <phoneticPr fontId="2"/>
  </si>
  <si>
    <t>nohas</t>
    <phoneticPr fontId="2"/>
  </si>
  <si>
    <t>富士五湖の説明文</t>
    <rPh sb="0" eb="4">
      <t>フジゴコ</t>
    </rPh>
    <rPh sb="5" eb="8">
      <t>セツメイブン</t>
    </rPh>
    <phoneticPr fontId="2"/>
  </si>
  <si>
    <t>Fuji Goko</t>
    <phoneticPr fontId="2"/>
  </si>
  <si>
    <t>Fuji Gokos description</t>
    <phoneticPr fontId="2"/>
  </si>
  <si>
    <t>img/fujiGoko/image1.png</t>
    <phoneticPr fontId="2"/>
  </si>
  <si>
    <t>cd</t>
    <phoneticPr fontId="2"/>
  </si>
  <si>
    <t>entity</t>
  </si>
  <si>
    <t>エンティティ</t>
  </si>
  <si>
    <t>common</t>
    <phoneticPr fontId="2"/>
  </si>
  <si>
    <t>imgp</t>
    <phoneticPr fontId="2"/>
  </si>
  <si>
    <t>親施設ID</t>
    <rPh sb="0" eb="1">
      <t>オヤ</t>
    </rPh>
    <rPh sb="1" eb="3">
      <t>シセツ</t>
    </rPh>
    <phoneticPr fontId="2"/>
  </si>
  <si>
    <t>null</t>
  </si>
  <si>
    <t>null</t>
    <phoneticPr fontId="2"/>
  </si>
  <si>
    <t>日光東照宮</t>
  </si>
  <si>
    <t>エイリアス</t>
    <phoneticPr fontId="2"/>
  </si>
  <si>
    <t>Nm</t>
    <phoneticPr fontId="2"/>
  </si>
  <si>
    <t>Dsc</t>
    <phoneticPr fontId="2"/>
  </si>
  <si>
    <t>Img01</t>
    <phoneticPr fontId="2"/>
  </si>
  <si>
    <t>Purpose</t>
  </si>
  <si>
    <t>目的</t>
    <rPh sb="0" eb="2">
      <t>モクテキ</t>
    </rPh>
    <phoneticPr fontId="1"/>
  </si>
  <si>
    <t>EatGenre</t>
  </si>
  <si>
    <t>食べるジャンル</t>
    <rPh sb="0" eb="1">
      <t>タ</t>
    </rPh>
    <phoneticPr fontId="1"/>
  </si>
  <si>
    <t>ShopGenre</t>
  </si>
  <si>
    <t>買うジャンル</t>
    <rPh sb="0" eb="1">
      <t>カ</t>
    </rPh>
    <phoneticPr fontId="1"/>
  </si>
  <si>
    <t>PlayGenre</t>
  </si>
  <si>
    <t>遊ぶジャンル</t>
    <rPh sb="0" eb="1">
      <t>アソ</t>
    </rPh>
    <phoneticPr fontId="1"/>
  </si>
  <si>
    <t>SeeGenre</t>
  </si>
  <si>
    <t>見るジャンル</t>
    <rPh sb="0" eb="1">
      <t>ミ</t>
    </rPh>
    <phoneticPr fontId="1"/>
  </si>
  <si>
    <t>StayGenre</t>
  </si>
  <si>
    <t>泊まるジャンル</t>
    <rPh sb="0" eb="1">
      <t>ト</t>
    </rPh>
    <phoneticPr fontId="1"/>
  </si>
  <si>
    <t>EventGenre</t>
  </si>
  <si>
    <t>イベントジャンル</t>
  </si>
  <si>
    <t>Purpose</t>
    <phoneticPr fontId="2"/>
  </si>
  <si>
    <t>目的</t>
    <rPh sb="0" eb="2">
      <t>モクテキ</t>
    </rPh>
    <phoneticPr fontId="2"/>
  </si>
  <si>
    <t>道の駅　富士吉田の目的</t>
    <rPh sb="9" eb="11">
      <t>モクテキ</t>
    </rPh>
    <phoneticPr fontId="2"/>
  </si>
  <si>
    <t>富士吉田市上吉田・歴史民俗博物館の目的</t>
    <rPh sb="17" eb="19">
      <t>モクテキ</t>
    </rPh>
    <phoneticPr fontId="2"/>
  </si>
  <si>
    <t>see</t>
    <phoneticPr fontId="2"/>
  </si>
  <si>
    <t>shop</t>
    <phoneticPr fontId="2"/>
  </si>
  <si>
    <t>ShopGenre</t>
    <phoneticPr fontId="2"/>
  </si>
  <si>
    <t>SeeGenre</t>
    <phoneticPr fontId="2"/>
  </si>
  <si>
    <t>買うジャンル</t>
    <rPh sb="0" eb="1">
      <t>カ</t>
    </rPh>
    <phoneticPr fontId="2"/>
  </si>
  <si>
    <t>見るジャンル</t>
    <rPh sb="0" eb="1">
      <t>ミ</t>
    </rPh>
    <phoneticPr fontId="2"/>
  </si>
  <si>
    <t>道の駅　富士吉田の買うジャンル</t>
    <rPh sb="9" eb="10">
      <t>カ</t>
    </rPh>
    <phoneticPr fontId="2"/>
  </si>
  <si>
    <t>富士吉田市上吉田・歴史民俗博物館の見るジャンル</t>
    <rPh sb="17" eb="18">
      <t>ミ</t>
    </rPh>
    <phoneticPr fontId="2"/>
  </si>
  <si>
    <t>other</t>
    <phoneticPr fontId="2"/>
  </si>
  <si>
    <t>museum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</si>
</sst>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FFC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3"/>
  <sheetViews>
    <sheetView tabSelected="1" workbookViewId="0">
      <pane xSplit="1" ySplit="1" topLeftCell="B2" activePane="bottomRight" state="frozen"/>
      <selection activeCell="E20" sqref="E20"/>
      <selection pane="topRight" activeCell="E20" sqref="E20"/>
      <selection pane="bottomLeft" activeCell="E20" sqref="E20"/>
      <selection pane="bottomRight" activeCell="B2" sqref="B2"/>
    </sheetView>
  </sheetViews>
  <sheetFormatPr defaultRowHeight="11.25" x14ac:dyDescent="0.15"/>
  <cols>
    <col min="1" max="1" width="2.5" style="1" customWidth="1"/>
    <col min="2" max="2" width="11.375" style="1" bestFit="1" customWidth="1"/>
    <col min="3" max="3" width="7.5" style="1" bestFit="1" customWidth="1"/>
    <col min="4" max="4" width="45.75" style="1" bestFit="1" customWidth="1"/>
    <col min="5" max="16384" width="9" style="1"/>
  </cols>
  <sheetData>
    <row r="1" spans="1:4" x14ac:dyDescent="0.15">
      <c r="A1" s="8" t="str">
        <f ca="1">RIGHT(CELL("filename"),LEN(CELL("filename"))-FIND("]",CELL("filename")))&amp;"_ID"</f>
        <v>コード一覧_ID</v>
      </c>
      <c r="B1" s="9" t="s">
        <v>1</v>
      </c>
      <c r="C1" s="10" t="s">
        <v>3</v>
      </c>
      <c r="D1" s="8" t="str">
        <f ca="1">"-- "&amp;RIGHT(CELL("filename"),LEN(CELL("filename"))-FIND("]",CELL("filename")))&amp;"（insert文）"</f>
        <v>-- コード一覧（insert文）</v>
      </c>
    </row>
    <row r="2" spans="1:4" x14ac:dyDescent="0.15">
      <c r="A2" s="5">
        <f>ROW()-1</f>
        <v>1</v>
      </c>
      <c r="B2" s="6" t="s">
        <v>2</v>
      </c>
      <c r="C2" s="7" t="s">
        <v>26</v>
      </c>
      <c r="D2" s="5" t="str">
        <f>"insert into M_REGION values ("&amp;A2&amp;", now(), 1, now(), 1, 'val', '"&amp;$B2&amp;"');"</f>
        <v>insert into M_REGION values (1, now(), 1, now(), 1, 'val', 'dcls');</v>
      </c>
    </row>
    <row r="3" spans="1:4" x14ac:dyDescent="0.15">
      <c r="A3" s="5">
        <f t="shared" ref="A3" si="0">ROW()-1</f>
        <v>2</v>
      </c>
      <c r="B3" s="6" t="s">
        <v>2</v>
      </c>
      <c r="C3" s="7" t="s">
        <v>27</v>
      </c>
      <c r="D3" s="5" t="str">
        <f>"insert into M_REGION values ("&amp;A3&amp;", now(), 1, now(), 1, 'val', '"&amp;$B3&amp;"');"</f>
        <v>insert into M_REGION values (2, now(), 1, now(), 1, 'val', 'dcls');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5"/>
  <sheetViews>
    <sheetView workbookViewId="0">
      <pane xSplit="1" ySplit="1" topLeftCell="B2" activePane="bottomRight" state="frozen"/>
      <selection activeCell="E20" sqref="E20"/>
      <selection pane="topRight" activeCell="E20" sqref="E20"/>
      <selection pane="bottomLeft" activeCell="E20" sqref="E20"/>
      <selection pane="bottomRight" activeCell="B2" sqref="B2"/>
    </sheetView>
  </sheetViews>
  <sheetFormatPr defaultRowHeight="11.25" x14ac:dyDescent="0.15"/>
  <cols>
    <col min="1" max="1" width="2.5" style="1" customWidth="1"/>
    <col min="2" max="2" width="4.5" style="1" bestFit="1" customWidth="1"/>
    <col min="3" max="3" width="12.625" style="1" bestFit="1" customWidth="1"/>
    <col min="4" max="4" width="18.375" style="1" bestFit="1" customWidth="1"/>
    <col min="5" max="5" width="7.5" style="1" bestFit="1" customWidth="1"/>
    <col min="6" max="6" width="54.875" style="1" bestFit="1" customWidth="1"/>
    <col min="7" max="16384" width="9" style="1"/>
  </cols>
  <sheetData>
    <row r="1" spans="1:6" x14ac:dyDescent="0.15">
      <c r="A1" s="8" t="str">
        <f ca="1">RIGHT(CELL("filename"),LEN(CELL("filename"))-FIND("]",CELL("filename")))&amp;"_ID"</f>
        <v>コード一覧_ID</v>
      </c>
      <c r="B1" s="9" t="s">
        <v>4</v>
      </c>
      <c r="C1" s="9" t="s">
        <v>5</v>
      </c>
      <c r="D1" s="8" t="s">
        <v>6</v>
      </c>
      <c r="E1" s="10" t="s">
        <v>3</v>
      </c>
      <c r="F1" s="8" t="str">
        <f ca="1">"-- "&amp;RIGHT(CELL("filename"),LEN(CELL("filename"))-FIND("]",CELL("filename")))&amp;"（insert文）"</f>
        <v>-- コード一覧（insert文）</v>
      </c>
    </row>
    <row r="2" spans="1:6" x14ac:dyDescent="0.15">
      <c r="A2" s="2">
        <f>ROW()-1</f>
        <v>1</v>
      </c>
      <c r="B2" s="3" t="s">
        <v>7</v>
      </c>
      <c r="C2" s="3" t="s">
        <v>9</v>
      </c>
      <c r="D2" s="2" t="str">
        <f>IF(C2="null","",VLOOKUP(C2,Code!$A:$C,3,FALSE))</f>
        <v/>
      </c>
      <c r="E2" s="4" t="s">
        <v>8</v>
      </c>
      <c r="F2" s="2" t="str">
        <f t="shared" ref="F2:F4" si="0">"insert into M_REGION_ATTR_GRP values ("&amp;A2&amp;", now(), 1, now(), 1, 'val', '"&amp;$B2&amp;"', "&amp;$C2&amp;");"</f>
        <v>insert into M_REGION_ATTR_GRP values (1, now(), 1, now(), 1, 'val', 'txt', null);</v>
      </c>
    </row>
    <row r="3" spans="1:6" x14ac:dyDescent="0.15">
      <c r="A3" s="5">
        <f t="shared" ref="A3:A5" si="1">ROW()-1</f>
        <v>2</v>
      </c>
      <c r="B3" s="6" t="s">
        <v>7</v>
      </c>
      <c r="C3" s="6" t="s">
        <v>9</v>
      </c>
      <c r="D3" s="5" t="str">
        <f>IF(OR(ISBLANK(C3),C3="null"),"",VLOOKUP(C3,Code!$A:$C,3,FALSE))</f>
        <v/>
      </c>
      <c r="E3" s="7" t="s">
        <v>23</v>
      </c>
      <c r="F3" s="5" t="str">
        <f t="shared" si="0"/>
        <v>insert into M_REGION_ATTR_GRP values (2, now(), 1, now(), 1, 'val', 'txt', null);</v>
      </c>
    </row>
    <row r="4" spans="1:6" x14ac:dyDescent="0.15">
      <c r="A4" s="5">
        <f t="shared" si="1"/>
        <v>3</v>
      </c>
      <c r="B4" s="6" t="s">
        <v>24</v>
      </c>
      <c r="C4" s="6">
        <v>6</v>
      </c>
      <c r="D4" s="5" t="str">
        <f>IF(OR(ISBLANK(C4),C4="null"),"",VLOOKUP(C4,Code!$A:$C,3,FALSE))</f>
        <v>有無</v>
      </c>
      <c r="E4" s="7" t="s">
        <v>25</v>
      </c>
      <c r="F4" s="5" t="str">
        <f t="shared" si="0"/>
        <v>insert into M_REGION_ATTR_GRP values (3, now(), 1, now(), 1, 'val', 'cd', 6);</v>
      </c>
    </row>
    <row r="5" spans="1:6" x14ac:dyDescent="0.15">
      <c r="A5" s="5">
        <f t="shared" si="1"/>
        <v>4</v>
      </c>
      <c r="B5" s="6" t="s">
        <v>160</v>
      </c>
      <c r="C5" s="6" t="s">
        <v>9</v>
      </c>
      <c r="D5" s="5" t="str">
        <f>IF(OR(ISBLANK(C5),C5="null"),"",VLOOKUP(C5,Code!$A:$C,3,FALSE))</f>
        <v/>
      </c>
      <c r="E5" s="7" t="s">
        <v>142</v>
      </c>
      <c r="F5" s="5" t="str">
        <f t="shared" ref="F5" si="2">"insert into M_REGION_ATTR_GRP values ("&amp;A5&amp;", now(), 1, now(), 1, 'val', '"&amp;$B5&amp;"', "&amp;$C5&amp;");"</f>
        <v>insert into M_REGION_ATTR_GRP values (4, now(), 1, now(), 1, 'val', 'imgp', null);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9"/>
  <sheetViews>
    <sheetView workbookViewId="0">
      <pane xSplit="1" ySplit="1" topLeftCell="B2" activePane="bottomRight" state="frozen"/>
      <selection activeCell="E20" sqref="E20"/>
      <selection pane="topRight" activeCell="E20" sqref="E20"/>
      <selection pane="bottomLeft" activeCell="E20" sqref="E20"/>
      <selection pane="bottomRight" activeCell="B2" sqref="B2"/>
    </sheetView>
  </sheetViews>
  <sheetFormatPr defaultRowHeight="11.25" x14ac:dyDescent="0.15"/>
  <cols>
    <col min="1" max="1" width="2.5" style="1" customWidth="1"/>
    <col min="2" max="2" width="15.625" style="1" bestFit="1" customWidth="1"/>
    <col min="3" max="3" width="15.25" style="1" bestFit="1" customWidth="1"/>
    <col min="4" max="4" width="7.5" style="1" bestFit="1" customWidth="1"/>
    <col min="5" max="5" width="10" style="1" bestFit="1" customWidth="1"/>
    <col min="6" max="6" width="4" style="1" bestFit="1" customWidth="1"/>
    <col min="7" max="7" width="68.5" style="1" bestFit="1" customWidth="1"/>
    <col min="8" max="16384" width="9" style="1"/>
  </cols>
  <sheetData>
    <row r="1" spans="1:7" x14ac:dyDescent="0.15">
      <c r="A1" s="8" t="str">
        <f ca="1">RIGHT(CELL("filename"),LEN(CELL("filename"))-FIND("]",CELL("filename")))&amp;"_ID"</f>
        <v>コード一覧_ID</v>
      </c>
      <c r="B1" s="9" t="s">
        <v>28</v>
      </c>
      <c r="C1" s="8" t="s">
        <v>29</v>
      </c>
      <c r="D1" s="9" t="s">
        <v>30</v>
      </c>
      <c r="E1" s="9" t="s">
        <v>32</v>
      </c>
      <c r="F1" s="10" t="s">
        <v>3</v>
      </c>
      <c r="G1" s="8" t="str">
        <f ca="1">"-- "&amp;RIGHT(CELL("filename"),LEN(CELL("filename"))-FIND("]",CELL("filename")))&amp;"（insert文）"</f>
        <v>-- コード一覧（insert文）</v>
      </c>
    </row>
    <row r="2" spans="1:7" x14ac:dyDescent="0.15">
      <c r="A2" s="2">
        <f>ROW()-1</f>
        <v>1</v>
      </c>
      <c r="B2" s="3">
        <v>1</v>
      </c>
      <c r="C2" s="2" t="str">
        <f ca="1">VLOOKUP(B2,地域属性グループ!$A:$E,5,FALSE)</f>
        <v>地域名</v>
      </c>
      <c r="D2" s="3" t="s">
        <v>31</v>
      </c>
      <c r="E2" s="3" t="s">
        <v>33</v>
      </c>
      <c r="F2" s="4"/>
      <c r="G2" s="2" t="str">
        <f t="shared" ref="G2:G7" si="0">"insert into M_REGION_ATTR_GRP_LANG values ("&amp;A2&amp;", now(), 1, now(), 1, 'val', "&amp;$B2&amp;", '"&amp;$D2&amp;"', '"&amp;E2&amp;"');"</f>
        <v>insert into M_REGION_ATTR_GRP_LANG values (1, now(), 1, now(), 1, 'val', 1, 'ja', '地域名');</v>
      </c>
    </row>
    <row r="3" spans="1:7" x14ac:dyDescent="0.15">
      <c r="A3" s="5">
        <f t="shared" ref="A3:A9" si="1">ROW()-1</f>
        <v>2</v>
      </c>
      <c r="B3" s="6">
        <v>1</v>
      </c>
      <c r="C3" s="5" t="str">
        <f ca="1">VLOOKUP(B3,地域属性グループ!$A:$E,5,FALSE)</f>
        <v>地域名</v>
      </c>
      <c r="D3" s="6" t="s">
        <v>35</v>
      </c>
      <c r="E3" s="6" t="s">
        <v>36</v>
      </c>
      <c r="F3" s="7"/>
      <c r="G3" s="5" t="str">
        <f t="shared" si="0"/>
        <v>insert into M_REGION_ATTR_GRP_LANG values (2, now(), 1, now(), 1, 'val', 1, 'en', 'Region Name');</v>
      </c>
    </row>
    <row r="4" spans="1:7" x14ac:dyDescent="0.15">
      <c r="A4" s="5">
        <f t="shared" si="1"/>
        <v>3</v>
      </c>
      <c r="B4" s="6">
        <v>2</v>
      </c>
      <c r="C4" s="5" t="str">
        <f ca="1">VLOOKUP(B4,地域属性グループ!$A:$E,5,FALSE)</f>
        <v>説明文</v>
      </c>
      <c r="D4" s="6" t="s">
        <v>31</v>
      </c>
      <c r="E4" s="6" t="s">
        <v>23</v>
      </c>
      <c r="F4" s="7"/>
      <c r="G4" s="5" t="str">
        <f t="shared" si="0"/>
        <v>insert into M_REGION_ATTR_GRP_LANG values (3, now(), 1, now(), 1, 'val', 2, 'ja', '説明文');</v>
      </c>
    </row>
    <row r="5" spans="1:7" x14ac:dyDescent="0.15">
      <c r="A5" s="5">
        <f t="shared" si="1"/>
        <v>4</v>
      </c>
      <c r="B5" s="6">
        <v>2</v>
      </c>
      <c r="C5" s="5" t="str">
        <f ca="1">VLOOKUP(B5,地域属性グループ!$A:$E,5,FALSE)</f>
        <v>説明文</v>
      </c>
      <c r="D5" s="6" t="s">
        <v>35</v>
      </c>
      <c r="E5" s="6" t="s">
        <v>37</v>
      </c>
      <c r="F5" s="7"/>
      <c r="G5" s="5" t="str">
        <f t="shared" si="0"/>
        <v>insert into M_REGION_ATTR_GRP_LANG values (4, now(), 1, now(), 1, 'val', 2, 'en', 'Description');</v>
      </c>
    </row>
    <row r="6" spans="1:7" x14ac:dyDescent="0.15">
      <c r="A6" s="5">
        <f t="shared" si="1"/>
        <v>5</v>
      </c>
      <c r="B6" s="6">
        <v>3</v>
      </c>
      <c r="C6" s="5" t="str">
        <f ca="1">VLOOKUP(B6,地域属性グループ!$A:$E,5,FALSE)</f>
        <v>空港有無</v>
      </c>
      <c r="D6" s="6" t="s">
        <v>31</v>
      </c>
      <c r="E6" s="6" t="s">
        <v>34</v>
      </c>
      <c r="F6" s="7"/>
      <c r="G6" s="5" t="str">
        <f t="shared" si="0"/>
        <v>insert into M_REGION_ATTR_GRP_LANG values (5, now(), 1, now(), 1, 'val', 3, 'ja', '空港有無');</v>
      </c>
    </row>
    <row r="7" spans="1:7" x14ac:dyDescent="0.15">
      <c r="A7" s="5">
        <f t="shared" si="1"/>
        <v>6</v>
      </c>
      <c r="B7" s="6">
        <v>3</v>
      </c>
      <c r="C7" s="5" t="str">
        <f ca="1">VLOOKUP(B7,地域属性グループ!$A:$E,5,FALSE)</f>
        <v>空港有無</v>
      </c>
      <c r="D7" s="6" t="s">
        <v>35</v>
      </c>
      <c r="E7" s="6" t="s">
        <v>38</v>
      </c>
      <c r="F7" s="7"/>
      <c r="G7" s="5" t="str">
        <f t="shared" si="0"/>
        <v>insert into M_REGION_ATTR_GRP_LANG values (6, now(), 1, now(), 1, 'val', 3, 'en', 'Has Airport');</v>
      </c>
    </row>
    <row r="8" spans="1:7" x14ac:dyDescent="0.15">
      <c r="A8" s="5">
        <f t="shared" si="1"/>
        <v>7</v>
      </c>
      <c r="B8" s="6">
        <v>4</v>
      </c>
      <c r="C8" s="5" t="str">
        <f ca="1">VLOOKUP(B8,地域属性グループ!$A:$E,5,FALSE)</f>
        <v>画像</v>
      </c>
      <c r="D8" s="6" t="s">
        <v>31</v>
      </c>
      <c r="E8" s="6" t="s">
        <v>53</v>
      </c>
      <c r="F8" s="7"/>
      <c r="G8" s="5" t="str">
        <f t="shared" ref="G8:G9" si="2">"insert into M_REGION_ATTR_GRP_LANG values ("&amp;A8&amp;", now(), 1, now(), 1, 'val', "&amp;$B8&amp;", '"&amp;$D8&amp;"', '"&amp;E8&amp;"');"</f>
        <v>insert into M_REGION_ATTR_GRP_LANG values (7, now(), 1, now(), 1, 'val', 4, 'ja', '画像1');</v>
      </c>
    </row>
    <row r="9" spans="1:7" x14ac:dyDescent="0.15">
      <c r="A9" s="5">
        <f t="shared" si="1"/>
        <v>8</v>
      </c>
      <c r="B9" s="6">
        <v>4</v>
      </c>
      <c r="C9" s="5" t="str">
        <f ca="1">VLOOKUP(B9,地域属性グループ!$A:$E,5,FALSE)</f>
        <v>画像</v>
      </c>
      <c r="D9" s="6" t="s">
        <v>35</v>
      </c>
      <c r="E9" s="6" t="s">
        <v>143</v>
      </c>
      <c r="F9" s="7"/>
      <c r="G9" s="5" t="str">
        <f t="shared" si="2"/>
        <v>insert into M_REGION_ATTR_GRP_LANG values (8, now(), 1, now(), 1, 'val', 4, 'en', 'Image1');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9"/>
  <sheetViews>
    <sheetView workbookViewId="0">
      <pane xSplit="1" ySplit="1" topLeftCell="B2" activePane="bottomRight" state="frozen"/>
      <selection activeCell="E20" sqref="E20"/>
      <selection pane="topRight" activeCell="E20" sqref="E20"/>
      <selection pane="bottomLeft" activeCell="E20" sqref="E20"/>
      <selection pane="bottomRight" activeCell="B2" sqref="B2"/>
    </sheetView>
  </sheetViews>
  <sheetFormatPr defaultRowHeight="11.25" x14ac:dyDescent="0.15"/>
  <cols>
    <col min="1" max="1" width="2.5" style="1" customWidth="1"/>
    <col min="2" max="2" width="5.875" style="1" bestFit="1" customWidth="1"/>
    <col min="3" max="3" width="7.5" style="1" bestFit="1" customWidth="1"/>
    <col min="4" max="4" width="15.125" style="1" bestFit="1" customWidth="1"/>
    <col min="5" max="5" width="15.25" style="1" bestFit="1" customWidth="1"/>
    <col min="6" max="6" width="15.5" style="1" bestFit="1" customWidth="1"/>
    <col min="7" max="7" width="51.75" style="1" bestFit="1" customWidth="1"/>
    <col min="8" max="16384" width="9" style="1"/>
  </cols>
  <sheetData>
    <row r="1" spans="1:7" x14ac:dyDescent="0.15">
      <c r="A1" s="8" t="str">
        <f ca="1">RIGHT(CELL("filename"),LEN(CELL("filename"))-FIND("]",CELL("filename")))&amp;"_ID"</f>
        <v>コード一覧_ID</v>
      </c>
      <c r="B1" s="9" t="s">
        <v>0</v>
      </c>
      <c r="C1" s="8" t="s">
        <v>8</v>
      </c>
      <c r="D1" s="9" t="s">
        <v>39</v>
      </c>
      <c r="E1" s="8" t="s">
        <v>29</v>
      </c>
      <c r="F1" s="10" t="s">
        <v>3</v>
      </c>
      <c r="G1" s="8" t="str">
        <f ca="1">"-- "&amp;RIGHT(CELL("filename"),LEN(CELL("filename"))-FIND("]",CELL("filename")))&amp;"（insert文）"</f>
        <v>-- コード一覧（insert文）</v>
      </c>
    </row>
    <row r="2" spans="1:7" x14ac:dyDescent="0.15">
      <c r="A2" s="2">
        <f>ROW()-1</f>
        <v>1</v>
      </c>
      <c r="B2" s="3">
        <v>1</v>
      </c>
      <c r="C2" s="2" t="str">
        <f ca="1">VLOOKUP(B2,地域!$A:$C,3,FALSE)</f>
        <v>日光</v>
      </c>
      <c r="D2" s="3">
        <v>1</v>
      </c>
      <c r="E2" s="2" t="str">
        <f ca="1">VLOOKUP(D2,地域属性グループ!$A:$E,5,FALSE)</f>
        <v>地域名</v>
      </c>
      <c r="F2" s="4" t="s">
        <v>26</v>
      </c>
      <c r="G2" s="2" t="str">
        <f t="shared" ref="G2:G4" si="0">"insert into M_REGION_ATTR_VAL values ("&amp;A2&amp;", now(), 1, now(), 1, 'val', "&amp;$B2&amp;", "&amp;$D2&amp;");"</f>
        <v>insert into M_REGION_ATTR_VAL values (1, now(), 1, now(), 1, 'val', 1, 1);</v>
      </c>
    </row>
    <row r="3" spans="1:7" x14ac:dyDescent="0.15">
      <c r="A3" s="5">
        <f t="shared" ref="A3:A9" si="1">ROW()-1</f>
        <v>2</v>
      </c>
      <c r="B3" s="6">
        <v>1</v>
      </c>
      <c r="C3" s="5" t="str">
        <f ca="1">VLOOKUP(B3,地域!$A:$C,3,FALSE)</f>
        <v>日光</v>
      </c>
      <c r="D3" s="6">
        <v>2</v>
      </c>
      <c r="E3" s="5" t="str">
        <f ca="1">VLOOKUP(D3,地域属性グループ!$A:$E,5,FALSE)</f>
        <v>説明文</v>
      </c>
      <c r="F3" s="7" t="s">
        <v>40</v>
      </c>
      <c r="G3" s="5" t="str">
        <f t="shared" si="0"/>
        <v>insert into M_REGION_ATTR_VAL values (2, now(), 1, now(), 1, 'val', 1, 2);</v>
      </c>
    </row>
    <row r="4" spans="1:7" x14ac:dyDescent="0.15">
      <c r="A4" s="5">
        <f t="shared" si="1"/>
        <v>3</v>
      </c>
      <c r="B4" s="6">
        <v>1</v>
      </c>
      <c r="C4" s="5" t="str">
        <f ca="1">VLOOKUP(B4,地域!$A:$C,3,FALSE)</f>
        <v>日光</v>
      </c>
      <c r="D4" s="6">
        <v>3</v>
      </c>
      <c r="E4" s="5" t="str">
        <f ca="1">VLOOKUP(D4,地域属性グループ!$A:$E,5,FALSE)</f>
        <v>空港有無</v>
      </c>
      <c r="F4" s="7" t="s">
        <v>145</v>
      </c>
      <c r="G4" s="5" t="str">
        <f t="shared" si="0"/>
        <v>insert into M_REGION_ATTR_VAL values (3, now(), 1, now(), 1, 'val', 1, 3);</v>
      </c>
    </row>
    <row r="5" spans="1:7" x14ac:dyDescent="0.15">
      <c r="A5" s="5">
        <f t="shared" si="1"/>
        <v>4</v>
      </c>
      <c r="B5" s="6">
        <v>1</v>
      </c>
      <c r="C5" s="5" t="str">
        <f ca="1">VLOOKUP(B5,地域!$A:$C,3,FALSE)</f>
        <v>日光</v>
      </c>
      <c r="D5" s="6">
        <v>4</v>
      </c>
      <c r="E5" s="5" t="str">
        <f ca="1">VLOOKUP(D5,地域属性グループ!$A:$E,5,FALSE)</f>
        <v>画像</v>
      </c>
      <c r="F5" s="7" t="s">
        <v>144</v>
      </c>
      <c r="G5" s="5" t="str">
        <f t="shared" ref="G5" si="2">"insert into M_REGION_ATTR_VAL values ("&amp;A5&amp;", now(), 1, now(), 1, 'val', "&amp;$B5&amp;", "&amp;$D5&amp;");"</f>
        <v>insert into M_REGION_ATTR_VAL values (4, now(), 1, now(), 1, 'val', 1, 4);</v>
      </c>
    </row>
    <row r="6" spans="1:7" x14ac:dyDescent="0.15">
      <c r="A6" s="5">
        <f t="shared" si="1"/>
        <v>5</v>
      </c>
      <c r="B6" s="6">
        <v>2</v>
      </c>
      <c r="C6" s="5" t="str">
        <f ca="1">VLOOKUP(B6,地域!$A:$C,3,FALSE)</f>
        <v>富士五湖</v>
      </c>
      <c r="D6" s="6">
        <v>1</v>
      </c>
      <c r="E6" s="5" t="str">
        <f ca="1">VLOOKUP(D6,地域属性グループ!$A:$E,5,FALSE)</f>
        <v>地域名</v>
      </c>
      <c r="F6" s="7" t="s">
        <v>146</v>
      </c>
      <c r="G6" s="5" t="str">
        <f t="shared" ref="G6:G9" si="3">"insert into M_REGION_ATTR_VAL values ("&amp;A6&amp;", now(), 1, now(), 1, 'val', "&amp;$B6&amp;", "&amp;$D6&amp;");"</f>
        <v>insert into M_REGION_ATTR_VAL values (5, now(), 1, now(), 1, 'val', 2, 1);</v>
      </c>
    </row>
    <row r="7" spans="1:7" x14ac:dyDescent="0.15">
      <c r="A7" s="5">
        <f t="shared" si="1"/>
        <v>6</v>
      </c>
      <c r="B7" s="6">
        <v>2</v>
      </c>
      <c r="C7" s="5" t="str">
        <f ca="1">VLOOKUP(B7,地域!$A:$C,3,FALSE)</f>
        <v>富士五湖</v>
      </c>
      <c r="D7" s="6">
        <v>2</v>
      </c>
      <c r="E7" s="5" t="str">
        <f ca="1">VLOOKUP(D7,地域属性グループ!$A:$E,5,FALSE)</f>
        <v>説明文</v>
      </c>
      <c r="F7" s="7" t="s">
        <v>147</v>
      </c>
      <c r="G7" s="5" t="str">
        <f t="shared" si="3"/>
        <v>insert into M_REGION_ATTR_VAL values (6, now(), 1, now(), 1, 'val', 2, 2);</v>
      </c>
    </row>
    <row r="8" spans="1:7" x14ac:dyDescent="0.15">
      <c r="A8" s="5">
        <f t="shared" si="1"/>
        <v>7</v>
      </c>
      <c r="B8" s="6">
        <v>2</v>
      </c>
      <c r="C8" s="5" t="str">
        <f ca="1">VLOOKUP(B8,地域!$A:$C,3,FALSE)</f>
        <v>富士五湖</v>
      </c>
      <c r="D8" s="6">
        <v>3</v>
      </c>
      <c r="E8" s="5" t="str">
        <f ca="1">VLOOKUP(D8,地域属性グループ!$A:$E,5,FALSE)</f>
        <v>空港有無</v>
      </c>
      <c r="F8" s="7" t="s">
        <v>148</v>
      </c>
      <c r="G8" s="5" t="str">
        <f t="shared" si="3"/>
        <v>insert into M_REGION_ATTR_VAL values (7, now(), 1, now(), 1, 'val', 2, 3);</v>
      </c>
    </row>
    <row r="9" spans="1:7" x14ac:dyDescent="0.15">
      <c r="A9" s="5">
        <f t="shared" si="1"/>
        <v>8</v>
      </c>
      <c r="B9" s="6">
        <v>2</v>
      </c>
      <c r="C9" s="5" t="str">
        <f ca="1">VLOOKUP(B9,地域!$A:$C,3,FALSE)</f>
        <v>富士五湖</v>
      </c>
      <c r="D9" s="6">
        <v>4</v>
      </c>
      <c r="E9" s="5" t="str">
        <f ca="1">VLOOKUP(D9,地域属性グループ!$A:$E,5,FALSE)</f>
        <v>画像</v>
      </c>
      <c r="F9" s="7" t="s">
        <v>149</v>
      </c>
      <c r="G9" s="5" t="str">
        <f t="shared" si="3"/>
        <v>insert into M_REGION_ATTR_VAL values (8, now(), 1, now(), 1, 'val', 2, 4);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3"/>
  <sheetViews>
    <sheetView workbookViewId="0">
      <pane xSplit="1" ySplit="1" topLeftCell="B2" activePane="bottomRight" state="frozen"/>
      <selection activeCell="E20" sqref="E20"/>
      <selection pane="topRight" activeCell="E20" sqref="E20"/>
      <selection pane="bottomLeft" activeCell="E20" sqref="E20"/>
      <selection pane="bottomRight" activeCell="B2" sqref="B2"/>
    </sheetView>
  </sheetViews>
  <sheetFormatPr defaultRowHeight="11.25" x14ac:dyDescent="0.15"/>
  <cols>
    <col min="1" max="1" width="2.5" style="1" customWidth="1"/>
    <col min="2" max="2" width="10.375" style="1" bestFit="1" customWidth="1"/>
    <col min="3" max="3" width="15.5" style="1" bestFit="1" customWidth="1"/>
    <col min="4" max="4" width="7.5" style="1" bestFit="1" customWidth="1"/>
    <col min="5" max="5" width="18.375" style="1" bestFit="1" customWidth="1"/>
    <col min="6" max="6" width="4" style="1" bestFit="1" customWidth="1"/>
    <col min="7" max="7" width="82" style="1" bestFit="1" customWidth="1"/>
    <col min="8" max="16384" width="9" style="1"/>
  </cols>
  <sheetData>
    <row r="1" spans="1:7" x14ac:dyDescent="0.15">
      <c r="A1" s="8" t="str">
        <f ca="1">RIGHT(CELL("filename"),LEN(CELL("filename"))-FIND("]",CELL("filename")))&amp;"_ID"</f>
        <v>コード一覧_ID</v>
      </c>
      <c r="B1" s="9" t="s">
        <v>42</v>
      </c>
      <c r="C1" s="8" t="s">
        <v>43</v>
      </c>
      <c r="D1" s="9" t="s">
        <v>30</v>
      </c>
      <c r="E1" s="9" t="s">
        <v>44</v>
      </c>
      <c r="F1" s="10" t="s">
        <v>3</v>
      </c>
      <c r="G1" s="8" t="str">
        <f ca="1">"-- "&amp;RIGHT(CELL("filename"),LEN(CELL("filename"))-FIND("]",CELL("filename")))&amp;"（insert文）"</f>
        <v>-- コード一覧（insert文）</v>
      </c>
    </row>
    <row r="2" spans="1:7" x14ac:dyDescent="0.15">
      <c r="A2" s="2">
        <f>ROW()-1</f>
        <v>1</v>
      </c>
      <c r="B2" s="3">
        <v>1</v>
      </c>
      <c r="C2" s="2" t="str">
        <f ca="1">VLOOKUP(B2,地域属性値!$A:$F,6,FALSE)</f>
        <v>日光</v>
      </c>
      <c r="D2" s="3" t="s">
        <v>31</v>
      </c>
      <c r="E2" s="3" t="s">
        <v>26</v>
      </c>
      <c r="F2" s="4"/>
      <c r="G2" s="2" t="str">
        <f t="shared" ref="G2:G6" si="0">"insert into M_REGION_ATTR_VAL_LANG values ("&amp;A2&amp;", now(), 1, now(), 1, 'val', "&amp;$B2&amp;", '"&amp;$D2&amp;"', '"&amp;$E2&amp;"');"</f>
        <v>insert into M_REGION_ATTR_VAL_LANG values (1, now(), 1, now(), 1, 'val', 1, 'ja', '日光');</v>
      </c>
    </row>
    <row r="3" spans="1:7" x14ac:dyDescent="0.15">
      <c r="A3" s="5">
        <f t="shared" ref="A3:A13" si="1">ROW()-1</f>
        <v>2</v>
      </c>
      <c r="B3" s="6">
        <v>1</v>
      </c>
      <c r="C3" s="5" t="str">
        <f ca="1">VLOOKUP(B3,地域属性値!$A:$F,6,FALSE)</f>
        <v>日光</v>
      </c>
      <c r="D3" s="6" t="s">
        <v>35</v>
      </c>
      <c r="E3" s="6" t="s">
        <v>45</v>
      </c>
      <c r="F3" s="7"/>
      <c r="G3" s="5" t="str">
        <f t="shared" si="0"/>
        <v>insert into M_REGION_ATTR_VAL_LANG values (2, now(), 1, now(), 1, 'val', 1, 'en', 'Nikko');</v>
      </c>
    </row>
    <row r="4" spans="1:7" x14ac:dyDescent="0.15">
      <c r="A4" s="5">
        <f t="shared" si="1"/>
        <v>3</v>
      </c>
      <c r="B4" s="6">
        <v>2</v>
      </c>
      <c r="C4" s="5" t="str">
        <f ca="1">VLOOKUP(B4,地域属性値!$A:$F,6,FALSE)</f>
        <v>日光の説明文</v>
      </c>
      <c r="D4" s="6" t="s">
        <v>31</v>
      </c>
      <c r="E4" s="6" t="s">
        <v>40</v>
      </c>
      <c r="F4" s="7"/>
      <c r="G4" s="5" t="str">
        <f t="shared" si="0"/>
        <v>insert into M_REGION_ATTR_VAL_LANG values (3, now(), 1, now(), 1, 'val', 2, 'ja', '日光の説明文');</v>
      </c>
    </row>
    <row r="5" spans="1:7" x14ac:dyDescent="0.15">
      <c r="A5" s="5">
        <f t="shared" si="1"/>
        <v>4</v>
      </c>
      <c r="B5" s="6">
        <v>2</v>
      </c>
      <c r="C5" s="5" t="str">
        <f ca="1">VLOOKUP(B5,地域属性値!$A:$F,6,FALSE)</f>
        <v>日光の説明文</v>
      </c>
      <c r="D5" s="6" t="s">
        <v>35</v>
      </c>
      <c r="E5" s="6" t="s">
        <v>129</v>
      </c>
      <c r="F5" s="7"/>
      <c r="G5" s="5" t="str">
        <f t="shared" si="0"/>
        <v>insert into M_REGION_ATTR_VAL_LANG values (4, now(), 1, now(), 1, 'val', 2, 'en', 'Nikkos description');</v>
      </c>
    </row>
    <row r="6" spans="1:7" x14ac:dyDescent="0.15">
      <c r="A6" s="5">
        <f t="shared" si="1"/>
        <v>5</v>
      </c>
      <c r="B6" s="6">
        <v>3</v>
      </c>
      <c r="C6" s="5" t="str">
        <f ca="1">VLOOKUP(B6,地域属性値!$A:$F,6,FALSE)</f>
        <v>日光の空港有無</v>
      </c>
      <c r="D6" s="6" t="s">
        <v>46</v>
      </c>
      <c r="E6" s="6" t="s">
        <v>41</v>
      </c>
      <c r="F6" s="7"/>
      <c r="G6" s="5" t="str">
        <f t="shared" si="0"/>
        <v>insert into M_REGION_ATTR_VAL_LANG values (5, now(), 1, now(), 1, 'val', 3, 'common', 'has');</v>
      </c>
    </row>
    <row r="7" spans="1:7" x14ac:dyDescent="0.15">
      <c r="A7" s="11">
        <f t="shared" si="1"/>
        <v>6</v>
      </c>
      <c r="B7" s="12">
        <v>4</v>
      </c>
      <c r="C7" s="11" t="str">
        <f ca="1">VLOOKUP(B7,地域属性値!$A:$F,6,FALSE)</f>
        <v>日光の画像</v>
      </c>
      <c r="D7" s="12" t="s">
        <v>46</v>
      </c>
      <c r="E7" s="12" t="s">
        <v>150</v>
      </c>
      <c r="F7" s="13"/>
      <c r="G7" s="11" t="str">
        <f t="shared" ref="G7:G12" si="2">"insert into M_REGION_ATTR_VAL_LANG values ("&amp;A7&amp;", now(), 1, now(), 1, 'val', "&amp;$B7&amp;", '"&amp;$D7&amp;"', '"&amp;$E7&amp;"');"</f>
        <v>insert into M_REGION_ATTR_VAL_LANG values (6, now(), 1, now(), 1, 'val', 4, 'common', 'img/nikko/image1.png');</v>
      </c>
    </row>
    <row r="8" spans="1:7" x14ac:dyDescent="0.15">
      <c r="A8" s="5">
        <f>ROW()-1</f>
        <v>7</v>
      </c>
      <c r="B8" s="6">
        <v>5</v>
      </c>
      <c r="C8" s="5" t="str">
        <f ca="1">VLOOKUP(B8,地域属性値!$A:$F,6,FALSE)</f>
        <v>富士五湖</v>
      </c>
      <c r="D8" s="6" t="s">
        <v>31</v>
      </c>
      <c r="E8" s="6" t="s">
        <v>27</v>
      </c>
      <c r="F8" s="7"/>
      <c r="G8" s="5" t="str">
        <f t="shared" si="2"/>
        <v>insert into M_REGION_ATTR_VAL_LANG values (7, now(), 1, now(), 1, 'val', 5, 'ja', '富士五湖');</v>
      </c>
    </row>
    <row r="9" spans="1:7" x14ac:dyDescent="0.15">
      <c r="A9" s="5">
        <f t="shared" si="1"/>
        <v>8</v>
      </c>
      <c r="B9" s="6">
        <v>5</v>
      </c>
      <c r="C9" s="5" t="str">
        <f ca="1">VLOOKUP(B9,地域属性値!$A:$F,6,FALSE)</f>
        <v>富士五湖</v>
      </c>
      <c r="D9" s="6" t="s">
        <v>35</v>
      </c>
      <c r="E9" s="6" t="s">
        <v>153</v>
      </c>
      <c r="F9" s="7"/>
      <c r="G9" s="5" t="str">
        <f t="shared" si="2"/>
        <v>insert into M_REGION_ATTR_VAL_LANG values (8, now(), 1, now(), 1, 'val', 5, 'en', 'Fuji Goko');</v>
      </c>
    </row>
    <row r="10" spans="1:7" x14ac:dyDescent="0.15">
      <c r="A10" s="5">
        <f t="shared" si="1"/>
        <v>9</v>
      </c>
      <c r="B10" s="6">
        <v>6</v>
      </c>
      <c r="C10" s="5" t="str">
        <f ca="1">VLOOKUP(B10,地域属性値!$A:$F,6,FALSE)</f>
        <v>富士五湖の説明文</v>
      </c>
      <c r="D10" s="6" t="s">
        <v>31</v>
      </c>
      <c r="E10" s="6" t="s">
        <v>152</v>
      </c>
      <c r="F10" s="7"/>
      <c r="G10" s="5" t="str">
        <f t="shared" si="2"/>
        <v>insert into M_REGION_ATTR_VAL_LANG values (9, now(), 1, now(), 1, 'val', 6, 'ja', '富士五湖の説明文');</v>
      </c>
    </row>
    <row r="11" spans="1:7" x14ac:dyDescent="0.15">
      <c r="A11" s="5">
        <f t="shared" si="1"/>
        <v>10</v>
      </c>
      <c r="B11" s="6">
        <v>6</v>
      </c>
      <c r="C11" s="5" t="str">
        <f ca="1">VLOOKUP(B11,地域属性値!$A:$F,6,FALSE)</f>
        <v>富士五湖の説明文</v>
      </c>
      <c r="D11" s="6" t="s">
        <v>35</v>
      </c>
      <c r="E11" s="6" t="s">
        <v>154</v>
      </c>
      <c r="F11" s="7"/>
      <c r="G11" s="5" t="str">
        <f t="shared" si="2"/>
        <v>insert into M_REGION_ATTR_VAL_LANG values (10, now(), 1, now(), 1, 'val', 6, 'en', 'Fuji Gokos description');</v>
      </c>
    </row>
    <row r="12" spans="1:7" x14ac:dyDescent="0.15">
      <c r="A12" s="5">
        <f t="shared" si="1"/>
        <v>11</v>
      </c>
      <c r="B12" s="6">
        <v>7</v>
      </c>
      <c r="C12" s="5" t="str">
        <f ca="1">VLOOKUP(B12,地域属性値!$A:$F,6,FALSE)</f>
        <v>富士五湖の空港有無</v>
      </c>
      <c r="D12" s="6" t="s">
        <v>46</v>
      </c>
      <c r="E12" s="6" t="s">
        <v>151</v>
      </c>
      <c r="F12" s="7"/>
      <c r="G12" s="5" t="str">
        <f t="shared" si="2"/>
        <v>insert into M_REGION_ATTR_VAL_LANG values (11, now(), 1, now(), 1, 'val', 7, 'common', 'nohas');</v>
      </c>
    </row>
    <row r="13" spans="1:7" x14ac:dyDescent="0.15">
      <c r="A13" s="5">
        <f t="shared" si="1"/>
        <v>12</v>
      </c>
      <c r="B13" s="6">
        <v>8</v>
      </c>
      <c r="C13" s="5" t="str">
        <f ca="1">VLOOKUP(B13,地域属性値!$A:$F,6,FALSE)</f>
        <v>富士五湖の画像</v>
      </c>
      <c r="D13" s="6" t="s">
        <v>46</v>
      </c>
      <c r="E13" s="6" t="s">
        <v>155</v>
      </c>
      <c r="F13" s="7"/>
      <c r="G13" s="5" t="str">
        <f t="shared" ref="G13" si="3">"insert into M_REGION_ATTR_VAL_LANG values ("&amp;A13&amp;", now(), 1, now(), 1, 'val', "&amp;$B13&amp;", '"&amp;$D13&amp;"', '"&amp;$E13&amp;"');"</f>
        <v>insert into M_REGION_ATTR_VAL_LANG values (12, now(), 1, now(), 1, 'val', 8, 'common', 'img/fujiGoko/image1.png');</v>
      </c>
    </row>
  </sheetData>
  <phoneticPr fontId="2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5"/>
  <sheetViews>
    <sheetView workbookViewId="0">
      <pane xSplit="1" ySplit="1" topLeftCell="B2" activePane="bottomRight" state="frozen"/>
      <selection activeCell="E20" sqref="E20"/>
      <selection pane="topRight" activeCell="E20" sqref="E20"/>
      <selection pane="bottomLeft" activeCell="E20" sqref="E20"/>
      <selection pane="bottomRight" activeCell="B2" sqref="B2"/>
    </sheetView>
  </sheetViews>
  <sheetFormatPr defaultRowHeight="11.25" x14ac:dyDescent="0.15"/>
  <cols>
    <col min="1" max="1" width="2.5" style="1" customWidth="1"/>
    <col min="2" max="2" width="5.875" style="1" bestFit="1" customWidth="1"/>
    <col min="3" max="3" width="7.5" style="1" bestFit="1" customWidth="1"/>
    <col min="4" max="4" width="11.375" style="1" bestFit="1" customWidth="1"/>
    <col min="5" max="5" width="11.375" style="1" customWidth="1"/>
    <col min="6" max="6" width="26.375" style="1" bestFit="1" customWidth="1"/>
    <col min="7" max="7" width="45.75" style="1" bestFit="1" customWidth="1"/>
    <col min="8" max="16384" width="9" style="1"/>
  </cols>
  <sheetData>
    <row r="1" spans="1:7" x14ac:dyDescent="0.15">
      <c r="A1" s="8" t="str">
        <f ca="1">RIGHT(CELL("filename"),LEN(CELL("filename"))-FIND("]",CELL("filename")))&amp;"_ID"</f>
        <v>コード一覧_ID</v>
      </c>
      <c r="B1" s="9" t="s">
        <v>0</v>
      </c>
      <c r="C1" s="8" t="s">
        <v>33</v>
      </c>
      <c r="D1" s="9" t="s">
        <v>1</v>
      </c>
      <c r="E1" s="9" t="s">
        <v>161</v>
      </c>
      <c r="F1" s="10" t="s">
        <v>3</v>
      </c>
      <c r="G1" s="8" t="str">
        <f ca="1">"-- "&amp;RIGHT(CELL("filename"),LEN(CELL("filename"))-FIND("]",CELL("filename")))&amp;"（insert文）"</f>
        <v>-- コード一覧（insert文）</v>
      </c>
    </row>
    <row r="2" spans="1:7" x14ac:dyDescent="0.15">
      <c r="A2" s="5">
        <f>ROW()-1</f>
        <v>1</v>
      </c>
      <c r="B2" s="6">
        <v>1</v>
      </c>
      <c r="C2" s="5" t="str">
        <f ca="1">VLOOKUP(B2,地域!$A:$C,3,FALSE)</f>
        <v>日光</v>
      </c>
      <c r="D2" s="6" t="s">
        <v>2</v>
      </c>
      <c r="E2" s="6" t="s">
        <v>163</v>
      </c>
      <c r="F2" s="7" t="s">
        <v>47</v>
      </c>
      <c r="G2" s="5" t="str">
        <f>"insert into M_FACILITY values ("&amp;A2&amp;", now(), 1, now(), 1, 'val', "&amp;$B2&amp;", '"&amp;$D2&amp;"', "&amp;E2&amp;");"</f>
        <v>insert into M_FACILITY values (1, now(), 1, now(), 1, 'val', 1, 'dcls', null);</v>
      </c>
    </row>
    <row r="3" spans="1:7" x14ac:dyDescent="0.15">
      <c r="A3" s="5">
        <f t="shared" ref="A3:A5" si="0">ROW()-1</f>
        <v>2</v>
      </c>
      <c r="B3" s="6">
        <v>1</v>
      </c>
      <c r="C3" s="5" t="str">
        <f ca="1">VLOOKUP(B3,地域!$A:$C,3,FALSE)</f>
        <v>日光</v>
      </c>
      <c r="D3" s="6" t="s">
        <v>2</v>
      </c>
      <c r="E3" s="6" t="s">
        <v>162</v>
      </c>
      <c r="F3" s="7" t="s">
        <v>48</v>
      </c>
      <c r="G3" s="5" t="str">
        <f t="shared" ref="G3:G5" si="1">"insert into M_FACILITY values ("&amp;A3&amp;", now(), 1, now(), 1, 'val', "&amp;$B3&amp;", '"&amp;$D3&amp;"', "&amp;E3&amp;");"</f>
        <v>insert into M_FACILITY values (2, now(), 1, now(), 1, 'val', 1, 'dcls', null);</v>
      </c>
    </row>
    <row r="4" spans="1:7" x14ac:dyDescent="0.15">
      <c r="A4" s="5">
        <f t="shared" si="0"/>
        <v>3</v>
      </c>
      <c r="B4" s="6">
        <v>2</v>
      </c>
      <c r="C4" s="5" t="str">
        <f ca="1">VLOOKUP(B4,地域!$A:$C,3,FALSE)</f>
        <v>富士五湖</v>
      </c>
      <c r="D4" s="6" t="s">
        <v>2</v>
      </c>
      <c r="E4" s="6" t="s">
        <v>162</v>
      </c>
      <c r="F4" s="7" t="s">
        <v>49</v>
      </c>
      <c r="G4" s="5" t="str">
        <f t="shared" si="1"/>
        <v>insert into M_FACILITY values (3, now(), 1, now(), 1, 'val', 2, 'dcls', null);</v>
      </c>
    </row>
    <row r="5" spans="1:7" x14ac:dyDescent="0.15">
      <c r="A5" s="5">
        <f t="shared" si="0"/>
        <v>4</v>
      </c>
      <c r="B5" s="6">
        <v>2</v>
      </c>
      <c r="C5" s="5" t="str">
        <f ca="1">VLOOKUP(B5,地域!$A:$C,3,FALSE)</f>
        <v>富士五湖</v>
      </c>
      <c r="D5" s="6" t="s">
        <v>2</v>
      </c>
      <c r="E5" s="6" t="s">
        <v>162</v>
      </c>
      <c r="F5" s="7" t="s">
        <v>50</v>
      </c>
      <c r="G5" s="5" t="str">
        <f t="shared" si="1"/>
        <v>insert into M_FACILITY values (4, now(), 1, now(), 1, 'val', 2, 'dcls', null);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7"/>
  <sheetViews>
    <sheetView workbookViewId="0">
      <pane xSplit="1" ySplit="1" topLeftCell="B2" activePane="bottomRight" state="frozen"/>
      <selection activeCell="E20" sqref="E20"/>
      <selection pane="topRight" activeCell="E20" sqref="E20"/>
      <selection pane="bottomLeft" activeCell="E20" sqref="E20"/>
      <selection pane="bottomRight" activeCell="B2" sqref="B2"/>
    </sheetView>
  </sheetViews>
  <sheetFormatPr defaultRowHeight="11.25" x14ac:dyDescent="0.15"/>
  <cols>
    <col min="1" max="1" width="2.5" style="1" customWidth="1"/>
    <col min="2" max="2" width="9.75" style="1" customWidth="1"/>
    <col min="3" max="3" width="4.5" style="1" bestFit="1" customWidth="1"/>
    <col min="4" max="4" width="12.625" style="1" bestFit="1" customWidth="1"/>
    <col min="5" max="5" width="18.375" style="1" bestFit="1" customWidth="1"/>
    <col min="6" max="6" width="7.5" style="1" bestFit="1" customWidth="1"/>
    <col min="7" max="7" width="54.875" style="1" bestFit="1" customWidth="1"/>
    <col min="8" max="16384" width="9" style="1"/>
  </cols>
  <sheetData>
    <row r="1" spans="1:7" x14ac:dyDescent="0.15">
      <c r="A1" s="8" t="str">
        <f ca="1">RIGHT(CELL("filename"),LEN(CELL("filename"))-FIND("]",CELL("filename")))&amp;"_ID"</f>
        <v>コード一覧_ID</v>
      </c>
      <c r="B1" s="9" t="s">
        <v>165</v>
      </c>
      <c r="C1" s="9" t="s">
        <v>4</v>
      </c>
      <c r="D1" s="9" t="s">
        <v>5</v>
      </c>
      <c r="E1" s="8" t="s">
        <v>6</v>
      </c>
      <c r="F1" s="10" t="s">
        <v>3</v>
      </c>
      <c r="G1" s="8" t="str">
        <f ca="1">"-- "&amp;RIGHT(CELL("filename"),LEN(CELL("filename"))-FIND("]",CELL("filename")))&amp;"（insert文）"</f>
        <v>-- コード一覧（insert文）</v>
      </c>
    </row>
    <row r="2" spans="1:7" x14ac:dyDescent="0.15">
      <c r="A2" s="2">
        <f>ROW()-1</f>
        <v>1</v>
      </c>
      <c r="B2" s="3" t="s">
        <v>166</v>
      </c>
      <c r="C2" s="3" t="s">
        <v>7</v>
      </c>
      <c r="D2" s="3" t="s">
        <v>9</v>
      </c>
      <c r="E2" s="2" t="str">
        <f>IF(D2="null","",VLOOKUP(D2,Code!$A:$C,3,FALSE))</f>
        <v/>
      </c>
      <c r="F2" s="4" t="s">
        <v>51</v>
      </c>
      <c r="G2" s="2" t="str">
        <f>"insert into M_FACILITY_ATTR_GRP values ("&amp;A2&amp;", now(), 1, now(), 1, 'val', '"&amp;B2&amp;"', '"&amp;$C2&amp;"', "&amp;$D2&amp;");"</f>
        <v>insert into M_FACILITY_ATTR_GRP values (1, now(), 1, now(), 1, 'val', 'Nm', 'txt', null);</v>
      </c>
    </row>
    <row r="3" spans="1:7" x14ac:dyDescent="0.15">
      <c r="A3" s="5">
        <f t="shared" ref="A3:A7" si="0">ROW()-1</f>
        <v>2</v>
      </c>
      <c r="B3" s="6" t="s">
        <v>167</v>
      </c>
      <c r="C3" s="6" t="s">
        <v>7</v>
      </c>
      <c r="D3" s="6" t="s">
        <v>9</v>
      </c>
      <c r="E3" s="5" t="str">
        <f>IF(OR(ISBLANK(D3),D3="null"),"",VLOOKUP(D3,Code!$A:$C,3,FALSE))</f>
        <v/>
      </c>
      <c r="F3" s="7" t="s">
        <v>52</v>
      </c>
      <c r="G3" s="2" t="str">
        <f t="shared" ref="G3:G7" si="1">"insert into M_FACILITY_ATTR_GRP values ("&amp;A3&amp;", now(), 1, now(), 1, 'val', '"&amp;B3&amp;"', '"&amp;$C3&amp;"', "&amp;$D3&amp;");"</f>
        <v>insert into M_FACILITY_ATTR_GRP values (2, now(), 1, now(), 1, 'val', 'Dsc', 'txt', null);</v>
      </c>
    </row>
    <row r="4" spans="1:7" x14ac:dyDescent="0.15">
      <c r="A4" s="5">
        <f t="shared" si="0"/>
        <v>3</v>
      </c>
      <c r="B4" s="6" t="s">
        <v>168</v>
      </c>
      <c r="C4" s="6" t="s">
        <v>160</v>
      </c>
      <c r="D4" s="6" t="s">
        <v>9</v>
      </c>
      <c r="E4" s="5" t="str">
        <f>IF(OR(ISBLANK(D4),D4="null"),"",VLOOKUP(D4,Code!$A:$C,3,FALSE))</f>
        <v/>
      </c>
      <c r="F4" s="7" t="s">
        <v>53</v>
      </c>
      <c r="G4" s="2" t="str">
        <f t="shared" si="1"/>
        <v>insert into M_FACILITY_ATTR_GRP values (3, now(), 1, now(), 1, 'val', 'Img01', 'imgp', null);</v>
      </c>
    </row>
    <row r="5" spans="1:7" x14ac:dyDescent="0.15">
      <c r="A5" s="5">
        <f t="shared" si="0"/>
        <v>4</v>
      </c>
      <c r="B5" s="6" t="s">
        <v>183</v>
      </c>
      <c r="C5" s="6" t="s">
        <v>24</v>
      </c>
      <c r="D5" s="6">
        <v>10</v>
      </c>
      <c r="E5" s="5" t="str">
        <f>IF(OR(ISBLANK(D5),D5="null"),"",VLOOKUP(D5,Code!$A:$C,3,FALSE))</f>
        <v>目的</v>
      </c>
      <c r="F5" s="7" t="s">
        <v>184</v>
      </c>
      <c r="G5" s="2" t="str">
        <f t="shared" si="1"/>
        <v>insert into M_FACILITY_ATTR_GRP values (4, now(), 1, now(), 1, 'val', 'Purpose', 'cd', 10);</v>
      </c>
    </row>
    <row r="6" spans="1:7" x14ac:dyDescent="0.15">
      <c r="A6" s="5">
        <f t="shared" si="0"/>
        <v>5</v>
      </c>
      <c r="B6" s="6" t="s">
        <v>189</v>
      </c>
      <c r="C6" s="6" t="s">
        <v>24</v>
      </c>
      <c r="D6" s="6">
        <v>12</v>
      </c>
      <c r="E6" s="5" t="str">
        <f>IF(OR(ISBLANK(D6),D6="null"),"",VLOOKUP(D6,Code!$A:$C,3,FALSE))</f>
        <v>買うジャンル</v>
      </c>
      <c r="F6" s="7" t="s">
        <v>191</v>
      </c>
      <c r="G6" s="2" t="str">
        <f t="shared" si="1"/>
        <v>insert into M_FACILITY_ATTR_GRP values (5, now(), 1, now(), 1, 'val', 'ShopGenre', 'cd', 12);</v>
      </c>
    </row>
    <row r="7" spans="1:7" x14ac:dyDescent="0.15">
      <c r="A7" s="5">
        <f t="shared" si="0"/>
        <v>6</v>
      </c>
      <c r="B7" s="6" t="s">
        <v>190</v>
      </c>
      <c r="C7" s="6" t="s">
        <v>156</v>
      </c>
      <c r="D7" s="6">
        <v>14</v>
      </c>
      <c r="E7" s="5" t="str">
        <f>IF(OR(ISBLANK(D7),D7="null"),"",VLOOKUP(D7,Code!$A:$C,3,FALSE))</f>
        <v>見るジャンル</v>
      </c>
      <c r="F7" s="7" t="s">
        <v>192</v>
      </c>
      <c r="G7" s="2" t="str">
        <f t="shared" si="1"/>
        <v>insert into M_FACILITY_ATTR_GRP values (6, now(), 1, now(), 1, 'val', 'SeeGenre', 'cd', 14);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10"/>
  <sheetViews>
    <sheetView workbookViewId="0">
      <pane xSplit="1" ySplit="1" topLeftCell="B2" activePane="bottomRight" state="frozen"/>
      <selection activeCell="E20" sqref="E20"/>
      <selection pane="topRight" activeCell="E20" sqref="E20"/>
      <selection pane="bottomLeft" activeCell="E20" sqref="E20"/>
      <selection pane="bottomRight" activeCell="B2" sqref="B2"/>
    </sheetView>
  </sheetViews>
  <sheetFormatPr defaultRowHeight="11.25" x14ac:dyDescent="0.15"/>
  <cols>
    <col min="1" max="1" width="2.5" style="1" customWidth="1"/>
    <col min="2" max="2" width="15.625" style="1" bestFit="1" customWidth="1"/>
    <col min="3" max="3" width="15.25" style="1" bestFit="1" customWidth="1"/>
    <col min="4" max="4" width="7.5" style="1" bestFit="1" customWidth="1"/>
    <col min="5" max="5" width="10" style="1" bestFit="1" customWidth="1"/>
    <col min="6" max="6" width="4" style="1" bestFit="1" customWidth="1"/>
    <col min="7" max="7" width="68.5" style="1" bestFit="1" customWidth="1"/>
    <col min="8" max="16384" width="9" style="1"/>
  </cols>
  <sheetData>
    <row r="1" spans="1:7" x14ac:dyDescent="0.15">
      <c r="A1" s="8" t="str">
        <f ca="1">RIGHT(CELL("filename"),LEN(CELL("filename"))-FIND("]",CELL("filename")))&amp;"_ID"</f>
        <v>コード一覧_ID</v>
      </c>
      <c r="B1" s="9" t="s">
        <v>54</v>
      </c>
      <c r="C1" s="8" t="s">
        <v>55</v>
      </c>
      <c r="D1" s="9" t="s">
        <v>30</v>
      </c>
      <c r="E1" s="9" t="s">
        <v>32</v>
      </c>
      <c r="F1" s="10" t="s">
        <v>3</v>
      </c>
      <c r="G1" s="8" t="str">
        <f ca="1">"-- "&amp;RIGHT(CELL("filename"),LEN(CELL("filename"))-FIND("]",CELL("filename")))&amp;"（insert文）"</f>
        <v>-- コード一覧（insert文）</v>
      </c>
    </row>
    <row r="2" spans="1:7" x14ac:dyDescent="0.15">
      <c r="A2" s="2">
        <f>ROW()-1</f>
        <v>1</v>
      </c>
      <c r="B2" s="3">
        <v>1</v>
      </c>
      <c r="C2" s="2" t="str">
        <f ca="1">VLOOKUP(B2,施設属性グループ!$A:$F,6,FALSE)</f>
        <v>施設名</v>
      </c>
      <c r="D2" s="3" t="s">
        <v>31</v>
      </c>
      <c r="E2" s="3" t="s">
        <v>32</v>
      </c>
      <c r="F2" s="4"/>
      <c r="G2" s="2" t="str">
        <f t="shared" ref="G2:G7" si="0">"insert into M_FACILITY_ATTR_GRP_LANG values ("&amp;A2&amp;", now(), 1, now(), 1, 'val', "&amp;$B2&amp;", '"&amp;$D2&amp;"', '"&amp;E2&amp;"');"</f>
        <v>insert into M_FACILITY_ATTR_GRP_LANG values (1, now(), 1, now(), 1, 'val', 1, 'ja', '名称');</v>
      </c>
    </row>
    <row r="3" spans="1:7" x14ac:dyDescent="0.15">
      <c r="A3" s="5">
        <f t="shared" ref="A3:A10" si="1">ROW()-1</f>
        <v>2</v>
      </c>
      <c r="B3" s="6">
        <v>1</v>
      </c>
      <c r="C3" s="5" t="str">
        <f ca="1">VLOOKUP(B3,施設属性グループ!$A:$F,6,FALSE)</f>
        <v>施設名</v>
      </c>
      <c r="D3" s="6" t="s">
        <v>35</v>
      </c>
      <c r="E3" s="6" t="s">
        <v>56</v>
      </c>
      <c r="F3" s="7"/>
      <c r="G3" s="5" t="str">
        <f t="shared" si="0"/>
        <v>insert into M_FACILITY_ATTR_GRP_LANG values (2, now(), 1, now(), 1, 'val', 1, 'en', 'Name');</v>
      </c>
    </row>
    <row r="4" spans="1:7" x14ac:dyDescent="0.15">
      <c r="A4" s="5">
        <f t="shared" si="1"/>
        <v>3</v>
      </c>
      <c r="B4" s="6">
        <v>2</v>
      </c>
      <c r="C4" s="5" t="str">
        <f ca="1">VLOOKUP(B4,施設属性グループ!$A:$F,6,FALSE)</f>
        <v>施設説明文</v>
      </c>
      <c r="D4" s="6" t="s">
        <v>31</v>
      </c>
      <c r="E4" s="6" t="s">
        <v>23</v>
      </c>
      <c r="F4" s="7"/>
      <c r="G4" s="5" t="str">
        <f t="shared" si="0"/>
        <v>insert into M_FACILITY_ATTR_GRP_LANG values (3, now(), 1, now(), 1, 'val', 2, 'ja', '説明文');</v>
      </c>
    </row>
    <row r="5" spans="1:7" x14ac:dyDescent="0.15">
      <c r="A5" s="5">
        <f t="shared" si="1"/>
        <v>4</v>
      </c>
      <c r="B5" s="6">
        <v>2</v>
      </c>
      <c r="C5" s="5" t="str">
        <f ca="1">VLOOKUP(B5,施設属性グループ!$A:$F,6,FALSE)</f>
        <v>施設説明文</v>
      </c>
      <c r="D5" s="6" t="s">
        <v>35</v>
      </c>
      <c r="E5" s="6" t="s">
        <v>37</v>
      </c>
      <c r="F5" s="7"/>
      <c r="G5" s="5" t="str">
        <f t="shared" si="0"/>
        <v>insert into M_FACILITY_ATTR_GRP_LANG values (4, now(), 1, now(), 1, 'val', 2, 'en', 'Description');</v>
      </c>
    </row>
    <row r="6" spans="1:7" x14ac:dyDescent="0.15">
      <c r="A6" s="5">
        <f t="shared" si="1"/>
        <v>5</v>
      </c>
      <c r="B6" s="6">
        <v>3</v>
      </c>
      <c r="C6" s="5" t="str">
        <f ca="1">VLOOKUP(B6,施設属性グループ!$A:$F,6,FALSE)</f>
        <v>画像1</v>
      </c>
      <c r="D6" s="6" t="s">
        <v>31</v>
      </c>
      <c r="E6" s="6" t="s">
        <v>53</v>
      </c>
      <c r="F6" s="7"/>
      <c r="G6" s="5" t="str">
        <f t="shared" si="0"/>
        <v>insert into M_FACILITY_ATTR_GRP_LANG values (5, now(), 1, now(), 1, 'val', 3, 'ja', '画像1');</v>
      </c>
    </row>
    <row r="7" spans="1:7" x14ac:dyDescent="0.15">
      <c r="A7" s="5">
        <f t="shared" si="1"/>
        <v>6</v>
      </c>
      <c r="B7" s="6">
        <v>3</v>
      </c>
      <c r="C7" s="5" t="str">
        <f ca="1">VLOOKUP(B7,施設属性グループ!$A:$F,6,FALSE)</f>
        <v>画像1</v>
      </c>
      <c r="D7" s="6" t="s">
        <v>35</v>
      </c>
      <c r="E7" s="6" t="s">
        <v>57</v>
      </c>
      <c r="F7" s="7"/>
      <c r="G7" s="5" t="str">
        <f t="shared" si="0"/>
        <v>insert into M_FACILITY_ATTR_GRP_LANG values (6, now(), 1, now(), 1, 'val', 3, 'en', 'Image 1');</v>
      </c>
    </row>
    <row r="8" spans="1:7" x14ac:dyDescent="0.15">
      <c r="A8" s="5">
        <f t="shared" si="1"/>
        <v>7</v>
      </c>
      <c r="B8" s="6">
        <v>4</v>
      </c>
      <c r="C8" s="5" t="str">
        <f ca="1">VLOOKUP(B8,施設属性グループ!$A:$F,6,FALSE)</f>
        <v>目的</v>
      </c>
      <c r="D8" s="6" t="s">
        <v>31</v>
      </c>
      <c r="E8" s="6" t="s">
        <v>184</v>
      </c>
      <c r="F8" s="7"/>
      <c r="G8" s="5" t="str">
        <f t="shared" ref="G8" si="2">"insert into M_FACILITY_ATTR_GRP_LANG values ("&amp;A8&amp;", now(), 1, now(), 1, 'val', "&amp;$B8&amp;", '"&amp;$D8&amp;"', '"&amp;E8&amp;"');"</f>
        <v>insert into M_FACILITY_ATTR_GRP_LANG values (7, now(), 1, now(), 1, 'val', 4, 'ja', '目的');</v>
      </c>
    </row>
    <row r="9" spans="1:7" x14ac:dyDescent="0.15">
      <c r="A9" s="5">
        <f t="shared" si="1"/>
        <v>8</v>
      </c>
      <c r="B9" s="6">
        <v>5</v>
      </c>
      <c r="C9" s="5" t="str">
        <f ca="1">VLOOKUP(B9,施設属性グループ!$A:$F,6,FALSE)</f>
        <v>買うジャンル</v>
      </c>
      <c r="D9" s="6" t="s">
        <v>31</v>
      </c>
      <c r="E9" s="6" t="s">
        <v>191</v>
      </c>
      <c r="F9" s="7"/>
      <c r="G9" s="5" t="str">
        <f t="shared" ref="G9:G10" si="3">"insert into M_FACILITY_ATTR_GRP_LANG values ("&amp;A9&amp;", now(), 1, now(), 1, 'val', "&amp;$B9&amp;", '"&amp;$D9&amp;"', '"&amp;E9&amp;"');"</f>
        <v>insert into M_FACILITY_ATTR_GRP_LANG values (8, now(), 1, now(), 1, 'val', 5, 'ja', '買うジャンル');</v>
      </c>
    </row>
    <row r="10" spans="1:7" x14ac:dyDescent="0.15">
      <c r="A10" s="5">
        <f t="shared" si="1"/>
        <v>9</v>
      </c>
      <c r="B10" s="6">
        <v>6</v>
      </c>
      <c r="C10" s="5" t="str">
        <f ca="1">VLOOKUP(B10,施設属性グループ!$A:$F,6,FALSE)</f>
        <v>見るジャンル</v>
      </c>
      <c r="D10" s="6" t="s">
        <v>31</v>
      </c>
      <c r="E10" s="6" t="s">
        <v>192</v>
      </c>
      <c r="F10" s="7"/>
      <c r="G10" s="5" t="str">
        <f t="shared" si="3"/>
        <v>insert into M_FACILITY_ATTR_GRP_LANG values (9, now(), 1, now(), 1, 'val', 6, 'ja', '見るジャンル');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17"/>
  <sheetViews>
    <sheetView workbookViewId="0">
      <pane xSplit="1" ySplit="1" topLeftCell="B2" activePane="bottomRight" state="frozen"/>
      <selection activeCell="E20" sqref="E20"/>
      <selection pane="topRight" activeCell="E20" sqref="E20"/>
      <selection pane="bottomLeft" activeCell="E20" sqref="E20"/>
      <selection pane="bottomRight" activeCell="B2" sqref="B2"/>
    </sheetView>
  </sheetViews>
  <sheetFormatPr defaultRowHeight="11.25" x14ac:dyDescent="0.15"/>
  <cols>
    <col min="1" max="1" width="2.5" style="1" customWidth="1"/>
    <col min="2" max="2" width="5.875" style="1" bestFit="1" customWidth="1"/>
    <col min="3" max="3" width="26.375" style="1" bestFit="1" customWidth="1"/>
    <col min="4" max="4" width="15.125" style="1" bestFit="1" customWidth="1"/>
    <col min="5" max="5" width="15.25" style="1" bestFit="1" customWidth="1"/>
    <col min="6" max="6" width="36.375" style="1" bestFit="1" customWidth="1"/>
    <col min="7" max="7" width="53.5" style="1" bestFit="1" customWidth="1"/>
    <col min="8" max="16384" width="9" style="1"/>
  </cols>
  <sheetData>
    <row r="1" spans="1:7" x14ac:dyDescent="0.15">
      <c r="A1" s="8" t="str">
        <f ca="1">RIGHT(CELL("filename"),LEN(CELL("filename"))-FIND("]",CELL("filename")))&amp;"_ID"</f>
        <v>コード一覧_ID</v>
      </c>
      <c r="B1" s="9" t="s">
        <v>58</v>
      </c>
      <c r="C1" s="8" t="s">
        <v>59</v>
      </c>
      <c r="D1" s="9" t="s">
        <v>60</v>
      </c>
      <c r="E1" s="8" t="s">
        <v>61</v>
      </c>
      <c r="F1" s="10" t="s">
        <v>3</v>
      </c>
      <c r="G1" s="8" t="str">
        <f ca="1">"-- "&amp;RIGHT(CELL("filename"),LEN(CELL("filename"))-FIND("]",CELL("filename")))&amp;"（insert文）"</f>
        <v>-- コード一覧（insert文）</v>
      </c>
    </row>
    <row r="2" spans="1:7" x14ac:dyDescent="0.15">
      <c r="A2" s="2">
        <f>ROW()-1</f>
        <v>1</v>
      </c>
      <c r="B2" s="3">
        <v>1</v>
      </c>
      <c r="C2" s="2" t="str">
        <f ca="1">VLOOKUP(B2,施設!$A:$F,6,FALSE)</f>
        <v>日光東照宮</v>
      </c>
      <c r="D2" s="3">
        <v>1</v>
      </c>
      <c r="E2" s="2" t="str">
        <f ca="1">VLOOKUP(D2,施設属性グループ!$A:$F,6,FALSE)</f>
        <v>施設名</v>
      </c>
      <c r="F2" s="7" t="s">
        <v>64</v>
      </c>
      <c r="G2" s="2" t="str">
        <f t="shared" ref="G2:G13" si="0">"insert into M_FACILITY_ATTR_VAL values ("&amp;A2&amp;", now(), 1, now(), 1, 'val', "&amp;$B2&amp;", "&amp;$D2&amp;");"</f>
        <v>insert into M_FACILITY_ATTR_VAL values (1, now(), 1, now(), 1, 'val', 1, 1);</v>
      </c>
    </row>
    <row r="3" spans="1:7" x14ac:dyDescent="0.15">
      <c r="A3" s="5">
        <f t="shared" ref="A3:A17" si="1">ROW()-1</f>
        <v>2</v>
      </c>
      <c r="B3" s="6">
        <v>1</v>
      </c>
      <c r="C3" s="5" t="str">
        <f ca="1">VLOOKUP(B3,施設!$A:$F,6,FALSE)</f>
        <v>日光東照宮</v>
      </c>
      <c r="D3" s="6">
        <v>2</v>
      </c>
      <c r="E3" s="5" t="str">
        <f ca="1">VLOOKUP(D3,施設属性グループ!$A:$F,6,FALSE)</f>
        <v>施設説明文</v>
      </c>
      <c r="F3" s="7" t="s">
        <v>65</v>
      </c>
      <c r="G3" s="5" t="str">
        <f t="shared" si="0"/>
        <v>insert into M_FACILITY_ATTR_VAL values (2, now(), 1, now(), 1, 'val', 1, 2);</v>
      </c>
    </row>
    <row r="4" spans="1:7" x14ac:dyDescent="0.15">
      <c r="A4" s="5">
        <f t="shared" si="1"/>
        <v>3</v>
      </c>
      <c r="B4" s="6">
        <v>1</v>
      </c>
      <c r="C4" s="5" t="str">
        <f ca="1">VLOOKUP(B4,施設!$A:$F,6,FALSE)</f>
        <v>日光東照宮</v>
      </c>
      <c r="D4" s="6">
        <v>3</v>
      </c>
      <c r="E4" s="5" t="str">
        <f ca="1">VLOOKUP(D4,施設属性グループ!$A:$F,6,FALSE)</f>
        <v>画像1</v>
      </c>
      <c r="F4" s="7" t="s">
        <v>62</v>
      </c>
      <c r="G4" s="5" t="str">
        <f t="shared" si="0"/>
        <v>insert into M_FACILITY_ATTR_VAL values (3, now(), 1, now(), 1, 'val', 1, 3);</v>
      </c>
    </row>
    <row r="5" spans="1:7" x14ac:dyDescent="0.15">
      <c r="A5" s="5">
        <f t="shared" si="1"/>
        <v>4</v>
      </c>
      <c r="B5" s="6">
        <v>2</v>
      </c>
      <c r="C5" s="5" t="str">
        <f ca="1">VLOOKUP(B5,施設!$A:$F,6,FALSE)</f>
        <v>華厳の滝</v>
      </c>
      <c r="D5" s="6">
        <v>1</v>
      </c>
      <c r="E5" s="5" t="str">
        <f ca="1">VLOOKUP(D5,施設属性グループ!$A:$F,6,FALSE)</f>
        <v>施設名</v>
      </c>
      <c r="F5" s="7" t="s">
        <v>66</v>
      </c>
      <c r="G5" s="5" t="str">
        <f t="shared" si="0"/>
        <v>insert into M_FACILITY_ATTR_VAL values (4, now(), 1, now(), 1, 'val', 2, 1);</v>
      </c>
    </row>
    <row r="6" spans="1:7" x14ac:dyDescent="0.15">
      <c r="A6" s="5">
        <f t="shared" si="1"/>
        <v>5</v>
      </c>
      <c r="B6" s="6">
        <v>2</v>
      </c>
      <c r="C6" s="5" t="str">
        <f ca="1">VLOOKUP(B6,施設!$A:$F,6,FALSE)</f>
        <v>華厳の滝</v>
      </c>
      <c r="D6" s="6">
        <v>2</v>
      </c>
      <c r="E6" s="5" t="str">
        <f ca="1">VLOOKUP(D6,施設属性グループ!$A:$F,6,FALSE)</f>
        <v>施設説明文</v>
      </c>
      <c r="F6" s="7" t="s">
        <v>67</v>
      </c>
      <c r="G6" s="5" t="str">
        <f t="shared" si="0"/>
        <v>insert into M_FACILITY_ATTR_VAL values (5, now(), 1, now(), 1, 'val', 2, 2);</v>
      </c>
    </row>
    <row r="7" spans="1:7" x14ac:dyDescent="0.15">
      <c r="A7" s="5">
        <f t="shared" si="1"/>
        <v>6</v>
      </c>
      <c r="B7" s="6">
        <v>2</v>
      </c>
      <c r="C7" s="5" t="str">
        <f ca="1">VLOOKUP(B7,施設!$A:$F,6,FALSE)</f>
        <v>華厳の滝</v>
      </c>
      <c r="D7" s="6">
        <v>3</v>
      </c>
      <c r="E7" s="5" t="str">
        <f ca="1">VLOOKUP(D7,施設属性グループ!$A:$F,6,FALSE)</f>
        <v>画像1</v>
      </c>
      <c r="F7" s="7" t="s">
        <v>63</v>
      </c>
      <c r="G7" s="5" t="str">
        <f t="shared" si="0"/>
        <v>insert into M_FACILITY_ATTR_VAL values (6, now(), 1, now(), 1, 'val', 2, 3);</v>
      </c>
    </row>
    <row r="8" spans="1:7" x14ac:dyDescent="0.15">
      <c r="A8" s="5">
        <f t="shared" si="1"/>
        <v>7</v>
      </c>
      <c r="B8" s="6">
        <v>3</v>
      </c>
      <c r="C8" s="5" t="str">
        <f ca="1">VLOOKUP(B8,施設!$A:$F,6,FALSE)</f>
        <v>道の駅　富士吉田</v>
      </c>
      <c r="D8" s="6">
        <v>1</v>
      </c>
      <c r="E8" s="5" t="str">
        <f ca="1">VLOOKUP(D8,施設属性グループ!$A:$F,6,FALSE)</f>
        <v>施設名</v>
      </c>
      <c r="F8" s="7" t="s">
        <v>68</v>
      </c>
      <c r="G8" s="5" t="str">
        <f t="shared" si="0"/>
        <v>insert into M_FACILITY_ATTR_VAL values (7, now(), 1, now(), 1, 'val', 3, 1);</v>
      </c>
    </row>
    <row r="9" spans="1:7" x14ac:dyDescent="0.15">
      <c r="A9" s="5">
        <f t="shared" si="1"/>
        <v>8</v>
      </c>
      <c r="B9" s="6">
        <v>3</v>
      </c>
      <c r="C9" s="5" t="str">
        <f ca="1">VLOOKUP(B9,施設!$A:$F,6,FALSE)</f>
        <v>道の駅　富士吉田</v>
      </c>
      <c r="D9" s="6">
        <v>2</v>
      </c>
      <c r="E9" s="5" t="str">
        <f ca="1">VLOOKUP(D9,施設属性グループ!$A:$F,6,FALSE)</f>
        <v>施設説明文</v>
      </c>
      <c r="F9" s="7" t="s">
        <v>69</v>
      </c>
      <c r="G9" s="5" t="str">
        <f t="shared" si="0"/>
        <v>insert into M_FACILITY_ATTR_VAL values (8, now(), 1, now(), 1, 'val', 3, 2);</v>
      </c>
    </row>
    <row r="10" spans="1:7" x14ac:dyDescent="0.15">
      <c r="A10" s="5">
        <f t="shared" si="1"/>
        <v>9</v>
      </c>
      <c r="B10" s="6">
        <v>3</v>
      </c>
      <c r="C10" s="5" t="str">
        <f ca="1">VLOOKUP(B10,施設!$A:$F,6,FALSE)</f>
        <v>道の駅　富士吉田</v>
      </c>
      <c r="D10" s="6">
        <v>3</v>
      </c>
      <c r="E10" s="5" t="str">
        <f ca="1">VLOOKUP(D10,施設属性グループ!$A:$F,6,FALSE)</f>
        <v>画像1</v>
      </c>
      <c r="F10" s="7" t="s">
        <v>70</v>
      </c>
      <c r="G10" s="5" t="str">
        <f t="shared" si="0"/>
        <v>insert into M_FACILITY_ATTR_VAL values (9, now(), 1, now(), 1, 'val', 3, 3);</v>
      </c>
    </row>
    <row r="11" spans="1:7" x14ac:dyDescent="0.15">
      <c r="A11" s="5">
        <f t="shared" si="1"/>
        <v>10</v>
      </c>
      <c r="B11" s="6">
        <v>4</v>
      </c>
      <c r="C11" s="5" t="str">
        <f ca="1">VLOOKUP(B11,施設!$A:$F,6,FALSE)</f>
        <v>富士吉田市上吉田・歴史民俗博物館</v>
      </c>
      <c r="D11" s="6">
        <v>1</v>
      </c>
      <c r="E11" s="5" t="str">
        <f ca="1">VLOOKUP(D11,施設属性グループ!$A:$F,6,FALSE)</f>
        <v>施設名</v>
      </c>
      <c r="F11" s="7" t="s">
        <v>71</v>
      </c>
      <c r="G11" s="5" t="str">
        <f t="shared" si="0"/>
        <v>insert into M_FACILITY_ATTR_VAL values (10, now(), 1, now(), 1, 'val', 4, 1);</v>
      </c>
    </row>
    <row r="12" spans="1:7" x14ac:dyDescent="0.15">
      <c r="A12" s="5">
        <f t="shared" si="1"/>
        <v>11</v>
      </c>
      <c r="B12" s="6">
        <v>4</v>
      </c>
      <c r="C12" s="5" t="str">
        <f ca="1">VLOOKUP(B12,施設!$A:$F,6,FALSE)</f>
        <v>富士吉田市上吉田・歴史民俗博物館</v>
      </c>
      <c r="D12" s="6">
        <v>2</v>
      </c>
      <c r="E12" s="5" t="str">
        <f ca="1">VLOOKUP(D12,施設属性グループ!$A:$F,6,FALSE)</f>
        <v>施設説明文</v>
      </c>
      <c r="F12" s="7" t="s">
        <v>72</v>
      </c>
      <c r="G12" s="5" t="str">
        <f t="shared" si="0"/>
        <v>insert into M_FACILITY_ATTR_VAL values (11, now(), 1, now(), 1, 'val', 4, 2);</v>
      </c>
    </row>
    <row r="13" spans="1:7" x14ac:dyDescent="0.15">
      <c r="A13" s="5">
        <f t="shared" si="1"/>
        <v>12</v>
      </c>
      <c r="B13" s="6">
        <v>4</v>
      </c>
      <c r="C13" s="5" t="str">
        <f ca="1">VLOOKUP(B13,施設!$A:$F,6,FALSE)</f>
        <v>富士吉田市上吉田・歴史民俗博物館</v>
      </c>
      <c r="D13" s="6">
        <v>3</v>
      </c>
      <c r="E13" s="5" t="str">
        <f ca="1">VLOOKUP(D13,施設属性グループ!$A:$F,6,FALSE)</f>
        <v>画像1</v>
      </c>
      <c r="F13" s="7" t="s">
        <v>73</v>
      </c>
      <c r="G13" s="5" t="str">
        <f t="shared" si="0"/>
        <v>insert into M_FACILITY_ATTR_VAL values (12, now(), 1, now(), 1, 'val', 4, 3);</v>
      </c>
    </row>
    <row r="14" spans="1:7" x14ac:dyDescent="0.15">
      <c r="A14" s="5">
        <f t="shared" si="1"/>
        <v>13</v>
      </c>
      <c r="B14" s="6">
        <v>3</v>
      </c>
      <c r="C14" s="5" t="str">
        <f ca="1">VLOOKUP(B14,施設!$A:$F,6,FALSE)</f>
        <v>道の駅　富士吉田</v>
      </c>
      <c r="D14" s="6">
        <v>4</v>
      </c>
      <c r="E14" s="5" t="str">
        <f ca="1">VLOOKUP(D14,施設属性グループ!$A:$F,6,FALSE)</f>
        <v>目的</v>
      </c>
      <c r="F14" s="7" t="s">
        <v>185</v>
      </c>
      <c r="G14" s="5" t="str">
        <f t="shared" ref="G14" si="2">"insert into M_FACILITY_ATTR_VAL values ("&amp;A14&amp;", now(), 1, now(), 1, 'val', "&amp;$B14&amp;", "&amp;$D14&amp;");"</f>
        <v>insert into M_FACILITY_ATTR_VAL values (13, now(), 1, now(), 1, 'val', 3, 4);</v>
      </c>
    </row>
    <row r="15" spans="1:7" x14ac:dyDescent="0.15">
      <c r="A15" s="5">
        <f t="shared" si="1"/>
        <v>14</v>
      </c>
      <c r="B15" s="6">
        <v>4</v>
      </c>
      <c r="C15" s="5" t="str">
        <f ca="1">VLOOKUP(B15,施設!$A:$F,6,FALSE)</f>
        <v>富士吉田市上吉田・歴史民俗博物館</v>
      </c>
      <c r="D15" s="6">
        <v>4</v>
      </c>
      <c r="E15" s="5" t="str">
        <f ca="1">VLOOKUP(D15,施設属性グループ!$A:$F,6,FALSE)</f>
        <v>目的</v>
      </c>
      <c r="F15" s="7" t="s">
        <v>186</v>
      </c>
      <c r="G15" s="5" t="str">
        <f t="shared" ref="G15:G16" si="3">"insert into M_FACILITY_ATTR_VAL values ("&amp;A15&amp;", now(), 1, now(), 1, 'val', "&amp;$B15&amp;", "&amp;$D15&amp;");"</f>
        <v>insert into M_FACILITY_ATTR_VAL values (14, now(), 1, now(), 1, 'val', 4, 4);</v>
      </c>
    </row>
    <row r="16" spans="1:7" x14ac:dyDescent="0.15">
      <c r="A16" s="5">
        <f t="shared" si="1"/>
        <v>15</v>
      </c>
      <c r="B16" s="6">
        <v>3</v>
      </c>
      <c r="C16" s="5" t="str">
        <f ca="1">VLOOKUP(B16,施設!$A:$F,6,FALSE)</f>
        <v>道の駅　富士吉田</v>
      </c>
      <c r="D16" s="6">
        <v>5</v>
      </c>
      <c r="E16" s="5" t="str">
        <f ca="1">VLOOKUP(D16,施設属性グループ!$A:$F,6,FALSE)</f>
        <v>買うジャンル</v>
      </c>
      <c r="F16" s="7" t="s">
        <v>193</v>
      </c>
      <c r="G16" s="5" t="str">
        <f t="shared" si="3"/>
        <v>insert into M_FACILITY_ATTR_VAL values (15, now(), 1, now(), 1, 'val', 3, 5);</v>
      </c>
    </row>
    <row r="17" spans="1:7" x14ac:dyDescent="0.15">
      <c r="A17" s="5">
        <f t="shared" si="1"/>
        <v>16</v>
      </c>
      <c r="B17" s="6">
        <v>4</v>
      </c>
      <c r="C17" s="5" t="str">
        <f ca="1">VLOOKUP(B17,施設!$A:$F,6,FALSE)</f>
        <v>富士吉田市上吉田・歴史民俗博物館</v>
      </c>
      <c r="D17" s="6">
        <v>6</v>
      </c>
      <c r="E17" s="5" t="str">
        <f ca="1">VLOOKUP(D17,施設属性グループ!$A:$F,6,FALSE)</f>
        <v>見るジャンル</v>
      </c>
      <c r="F17" s="7" t="s">
        <v>194</v>
      </c>
      <c r="G17" s="5" t="str">
        <f t="shared" ref="G17" si="4">"insert into M_FACILITY_ATTR_VAL values ("&amp;A17&amp;", now(), 1, now(), 1, 'val', "&amp;$B17&amp;", "&amp;$D17&amp;");"</f>
        <v>insert into M_FACILITY_ATTR_VAL values (16, now(), 1, now(), 1, 'val', 4, 6);</v>
      </c>
    </row>
  </sheetData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28"/>
  <sheetViews>
    <sheetView workbookViewId="0">
      <pane xSplit="1" ySplit="1" topLeftCell="B2" activePane="bottomRight" state="frozen"/>
      <selection activeCell="E20" sqref="E20"/>
      <selection pane="topRight" activeCell="E20" sqref="E20"/>
      <selection pane="bottomLeft" activeCell="E20" sqref="E20"/>
      <selection pane="bottomRight" activeCell="B2" sqref="B2"/>
    </sheetView>
  </sheetViews>
  <sheetFormatPr defaultRowHeight="11.25" x14ac:dyDescent="0.15"/>
  <cols>
    <col min="1" max="1" width="2.5" style="1" customWidth="1"/>
    <col min="2" max="2" width="10.375" style="1" bestFit="1" customWidth="1"/>
    <col min="3" max="3" width="36.375" style="1" bestFit="1" customWidth="1"/>
    <col min="4" max="4" width="7.5" style="1" bestFit="1" customWidth="1"/>
    <col min="5" max="5" width="39.75" style="1" bestFit="1" customWidth="1"/>
    <col min="6" max="6" width="4" style="1" bestFit="1" customWidth="1"/>
    <col min="7" max="7" width="105" style="1" bestFit="1" customWidth="1"/>
    <col min="8" max="16384" width="9" style="1"/>
  </cols>
  <sheetData>
    <row r="1" spans="1:7" x14ac:dyDescent="0.15">
      <c r="A1" s="8" t="str">
        <f ca="1">RIGHT(CELL("filename"),LEN(CELL("filename"))-FIND("]",CELL("filename")))&amp;"_ID"</f>
        <v>コード一覧_ID</v>
      </c>
      <c r="B1" s="9" t="s">
        <v>74</v>
      </c>
      <c r="C1" s="8" t="s">
        <v>75</v>
      </c>
      <c r="D1" s="9" t="s">
        <v>30</v>
      </c>
      <c r="E1" s="9" t="s">
        <v>44</v>
      </c>
      <c r="F1" s="10" t="s">
        <v>3</v>
      </c>
      <c r="G1" s="8" t="str">
        <f ca="1">"-- "&amp;RIGHT(CELL("filename"),LEN(CELL("filename"))-FIND("]",CELL("filename")))&amp;"（insert文）"</f>
        <v>-- コード一覧（insert文）</v>
      </c>
    </row>
    <row r="2" spans="1:7" x14ac:dyDescent="0.15">
      <c r="A2" s="2">
        <f>ROW()-1</f>
        <v>1</v>
      </c>
      <c r="B2" s="3">
        <v>1</v>
      </c>
      <c r="C2" s="2" t="str">
        <f ca="1">VLOOKUP(B2,施設属性値!$A:$F,6,FALSE)</f>
        <v>日光東照宮の施設名</v>
      </c>
      <c r="D2" s="3" t="s">
        <v>31</v>
      </c>
      <c r="E2" s="3" t="s">
        <v>77</v>
      </c>
      <c r="F2" s="4"/>
      <c r="G2" s="2" t="str">
        <f t="shared" ref="G2:G24" si="0">"insert into M_FACILITY_ATTR_VAL_LANG values ("&amp;A2&amp;", now(), 1, now(), 1, 'val', "&amp;$B2&amp;", '"&amp;$D2&amp;"', '"&amp;$E2&amp;"');"</f>
        <v>insert into M_FACILITY_ATTR_VAL_LANG values (1, now(), 1, now(), 1, 'val', 1, 'ja', '日光東照宮');</v>
      </c>
    </row>
    <row r="3" spans="1:7" x14ac:dyDescent="0.15">
      <c r="A3" s="5">
        <f t="shared" ref="A3:A28" si="1">ROW()-1</f>
        <v>2</v>
      </c>
      <c r="B3" s="6">
        <v>1</v>
      </c>
      <c r="C3" s="5" t="str">
        <f ca="1">VLOOKUP(B3,施設属性値!$A:$F,6,FALSE)</f>
        <v>日光東照宮の施設名</v>
      </c>
      <c r="D3" s="6" t="s">
        <v>35</v>
      </c>
      <c r="E3" s="6" t="s">
        <v>76</v>
      </c>
      <c r="F3" s="7"/>
      <c r="G3" s="5" t="str">
        <f t="shared" si="0"/>
        <v>insert into M_FACILITY_ATTR_VAL_LANG values (2, now(), 1, now(), 1, 'val', 1, 'en', 'Nikko Toshogu');</v>
      </c>
    </row>
    <row r="4" spans="1:7" x14ac:dyDescent="0.15">
      <c r="A4" s="5">
        <f t="shared" si="1"/>
        <v>3</v>
      </c>
      <c r="B4" s="6">
        <v>2</v>
      </c>
      <c r="C4" s="5" t="str">
        <f ca="1">VLOOKUP(B4,施設属性値!$A:$F,6,FALSE)</f>
        <v>日光東照宮の施設説明文</v>
      </c>
      <c r="D4" s="6" t="s">
        <v>31</v>
      </c>
      <c r="E4" s="6" t="s">
        <v>65</v>
      </c>
      <c r="F4" s="7"/>
      <c r="G4" s="5" t="str">
        <f t="shared" si="0"/>
        <v>insert into M_FACILITY_ATTR_VAL_LANG values (3, now(), 1, now(), 1, 'val', 2, 'ja', '日光東照宮の施設説明文');</v>
      </c>
    </row>
    <row r="5" spans="1:7" x14ac:dyDescent="0.15">
      <c r="A5" s="5">
        <f t="shared" si="1"/>
        <v>4</v>
      </c>
      <c r="B5" s="6">
        <v>2</v>
      </c>
      <c r="C5" s="5" t="str">
        <f ca="1">VLOOKUP(B5,施設属性値!$A:$F,6,FALSE)</f>
        <v>日光東照宮の施設説明文</v>
      </c>
      <c r="D5" s="6" t="s">
        <v>35</v>
      </c>
      <c r="E5" s="6" t="s">
        <v>130</v>
      </c>
      <c r="F5" s="7"/>
      <c r="G5" s="5" t="str">
        <f t="shared" si="0"/>
        <v>insert into M_FACILITY_ATTR_VAL_LANG values (4, now(), 1, now(), 1, 'val', 2, 'en', 'Nikko Toshogus description');</v>
      </c>
    </row>
    <row r="6" spans="1:7" x14ac:dyDescent="0.15">
      <c r="A6" s="5">
        <f t="shared" si="1"/>
        <v>5</v>
      </c>
      <c r="B6" s="6">
        <v>3</v>
      </c>
      <c r="C6" s="5" t="str">
        <f ca="1">VLOOKUP(B6,施設属性値!$A:$F,6,FALSE)</f>
        <v>日光東照宮の画像1</v>
      </c>
      <c r="D6" s="6" t="s">
        <v>31</v>
      </c>
      <c r="E6" s="6" t="s">
        <v>78</v>
      </c>
      <c r="F6" s="7"/>
      <c r="G6" s="5" t="str">
        <f t="shared" si="0"/>
        <v>insert into M_FACILITY_ATTR_VAL_LANG values (5, now(), 1, now(), 1, 'val', 3, 'ja', 'img/nikko/image1_ja.png');</v>
      </c>
    </row>
    <row r="7" spans="1:7" x14ac:dyDescent="0.15">
      <c r="A7" s="5">
        <f t="shared" si="1"/>
        <v>6</v>
      </c>
      <c r="B7" s="6">
        <v>3</v>
      </c>
      <c r="C7" s="5" t="str">
        <f ca="1">VLOOKUP(B7,施設属性値!$A:$F,6,FALSE)</f>
        <v>日光東照宮の画像1</v>
      </c>
      <c r="D7" s="6" t="s">
        <v>35</v>
      </c>
      <c r="E7" s="6" t="s">
        <v>79</v>
      </c>
      <c r="F7" s="7"/>
      <c r="G7" s="5" t="str">
        <f t="shared" si="0"/>
        <v>insert into M_FACILITY_ATTR_VAL_LANG values (6, now(), 1, now(), 1, 'val', 3, 'en', 'img/nikko/image1_en.png');</v>
      </c>
    </row>
    <row r="8" spans="1:7" x14ac:dyDescent="0.15">
      <c r="A8" s="5">
        <f t="shared" si="1"/>
        <v>7</v>
      </c>
      <c r="B8" s="6">
        <v>4</v>
      </c>
      <c r="C8" s="5" t="str">
        <f ca="1">VLOOKUP(B8,施設属性値!$A:$F,6,FALSE)</f>
        <v>華厳の滝の施設名</v>
      </c>
      <c r="D8" s="6" t="s">
        <v>31</v>
      </c>
      <c r="E8" s="6" t="s">
        <v>80</v>
      </c>
      <c r="F8" s="7"/>
      <c r="G8" s="5" t="str">
        <f t="shared" si="0"/>
        <v>insert into M_FACILITY_ATTR_VAL_LANG values (7, now(), 1, now(), 1, 'val', 4, 'ja', '華厳の滝');</v>
      </c>
    </row>
    <row r="9" spans="1:7" x14ac:dyDescent="0.15">
      <c r="A9" s="5">
        <f t="shared" si="1"/>
        <v>8</v>
      </c>
      <c r="B9" s="6">
        <v>4</v>
      </c>
      <c r="C9" s="5" t="str">
        <f ca="1">VLOOKUP(B9,施設属性値!$A:$F,6,FALSE)</f>
        <v>華厳の滝の施設名</v>
      </c>
      <c r="D9" s="6" t="s">
        <v>35</v>
      </c>
      <c r="E9" s="6" t="s">
        <v>81</v>
      </c>
      <c r="F9" s="7"/>
      <c r="G9" s="5" t="str">
        <f t="shared" si="0"/>
        <v>insert into M_FACILITY_ATTR_VAL_LANG values (8, now(), 1, now(), 1, 'val', 4, 'en', 'Kegon Waterfall');</v>
      </c>
    </row>
    <row r="10" spans="1:7" x14ac:dyDescent="0.15">
      <c r="A10" s="5">
        <f t="shared" si="1"/>
        <v>9</v>
      </c>
      <c r="B10" s="6">
        <v>5</v>
      </c>
      <c r="C10" s="5" t="str">
        <f ca="1">VLOOKUP(B10,施設属性値!$A:$F,6,FALSE)</f>
        <v>華厳の滝の施設説明文</v>
      </c>
      <c r="D10" s="6" t="s">
        <v>31</v>
      </c>
      <c r="E10" s="6" t="s">
        <v>67</v>
      </c>
      <c r="F10" s="7"/>
      <c r="G10" s="5" t="str">
        <f t="shared" si="0"/>
        <v>insert into M_FACILITY_ATTR_VAL_LANG values (9, now(), 1, now(), 1, 'val', 5, 'ja', '華厳の滝の施設説明文');</v>
      </c>
    </row>
    <row r="11" spans="1:7" x14ac:dyDescent="0.15">
      <c r="A11" s="5">
        <f t="shared" si="1"/>
        <v>10</v>
      </c>
      <c r="B11" s="6">
        <v>5</v>
      </c>
      <c r="C11" s="5" t="str">
        <f ca="1">VLOOKUP(B11,施設属性値!$A:$F,6,FALSE)</f>
        <v>華厳の滝の施設説明文</v>
      </c>
      <c r="D11" s="6" t="s">
        <v>35</v>
      </c>
      <c r="E11" s="6" t="s">
        <v>131</v>
      </c>
      <c r="F11" s="7"/>
      <c r="G11" s="5" t="str">
        <f t="shared" si="0"/>
        <v>insert into M_FACILITY_ATTR_VAL_LANG values (10, now(), 1, now(), 1, 'val', 5, 'en', 'Kegon Waterfalls description');</v>
      </c>
    </row>
    <row r="12" spans="1:7" x14ac:dyDescent="0.15">
      <c r="A12" s="5">
        <f t="shared" si="1"/>
        <v>11</v>
      </c>
      <c r="B12" s="6">
        <v>6</v>
      </c>
      <c r="C12" s="5" t="str">
        <f ca="1">VLOOKUP(B12,施設属性値!$A:$F,6,FALSE)</f>
        <v>華厳の滝の画像1</v>
      </c>
      <c r="D12" s="6" t="s">
        <v>31</v>
      </c>
      <c r="E12" s="6" t="s">
        <v>82</v>
      </c>
      <c r="F12" s="7"/>
      <c r="G12" s="5" t="str">
        <f t="shared" si="0"/>
        <v>insert into M_FACILITY_ATTR_VAL_LANG values (11, now(), 1, now(), 1, 'val', 6, 'ja', 'img/kegon/image1_ja.png');</v>
      </c>
    </row>
    <row r="13" spans="1:7" x14ac:dyDescent="0.15">
      <c r="A13" s="5">
        <f t="shared" si="1"/>
        <v>12</v>
      </c>
      <c r="B13" s="6">
        <v>6</v>
      </c>
      <c r="C13" s="5" t="str">
        <f ca="1">VLOOKUP(B13,施設属性値!$A:$F,6,FALSE)</f>
        <v>華厳の滝の画像1</v>
      </c>
      <c r="D13" s="6" t="s">
        <v>35</v>
      </c>
      <c r="E13" s="6" t="s">
        <v>83</v>
      </c>
      <c r="F13" s="7"/>
      <c r="G13" s="5" t="str">
        <f t="shared" si="0"/>
        <v>insert into M_FACILITY_ATTR_VAL_LANG values (12, now(), 1, now(), 1, 'val', 6, 'en', 'img/kegon/image1_en.png');</v>
      </c>
    </row>
    <row r="14" spans="1:7" x14ac:dyDescent="0.15">
      <c r="A14" s="5">
        <f t="shared" si="1"/>
        <v>13</v>
      </c>
      <c r="B14" s="6">
        <v>7</v>
      </c>
      <c r="C14" s="5" t="str">
        <f ca="1">VLOOKUP(B14,施設属性値!$A:$F,6,FALSE)</f>
        <v>道の駅　富士吉田の施設名</v>
      </c>
      <c r="D14" s="6" t="s">
        <v>31</v>
      </c>
      <c r="E14" s="6" t="s">
        <v>84</v>
      </c>
      <c r="F14" s="7"/>
      <c r="G14" s="5" t="str">
        <f t="shared" si="0"/>
        <v>insert into M_FACILITY_ATTR_VAL_LANG values (13, now(), 1, now(), 1, 'val', 7, 'ja', '道の駅　富士吉田');</v>
      </c>
    </row>
    <row r="15" spans="1:7" x14ac:dyDescent="0.15">
      <c r="A15" s="5">
        <f t="shared" si="1"/>
        <v>14</v>
      </c>
      <c r="B15" s="6">
        <v>7</v>
      </c>
      <c r="C15" s="5" t="str">
        <f ca="1">VLOOKUP(B15,施設属性値!$A:$F,6,FALSE)</f>
        <v>道の駅　富士吉田の施設名</v>
      </c>
      <c r="D15" s="6" t="s">
        <v>35</v>
      </c>
      <c r="E15" s="6" t="s">
        <v>85</v>
      </c>
      <c r="F15" s="7"/>
      <c r="G15" s="5" t="str">
        <f t="shared" si="0"/>
        <v>insert into M_FACILITY_ATTR_VAL_LANG values (14, now(), 1, now(), 1, 'val', 7, 'en', 'Fuji Yoshida Road Station');</v>
      </c>
    </row>
    <row r="16" spans="1:7" x14ac:dyDescent="0.15">
      <c r="A16" s="5">
        <f t="shared" si="1"/>
        <v>15</v>
      </c>
      <c r="B16" s="6">
        <v>8</v>
      </c>
      <c r="C16" s="5" t="str">
        <f ca="1">VLOOKUP(B16,施設属性値!$A:$F,6,FALSE)</f>
        <v>道の駅　富士吉田の施設説明文</v>
      </c>
      <c r="D16" s="6" t="s">
        <v>31</v>
      </c>
      <c r="E16" s="6" t="s">
        <v>69</v>
      </c>
      <c r="F16" s="7"/>
      <c r="G16" s="5" t="str">
        <f t="shared" si="0"/>
        <v>insert into M_FACILITY_ATTR_VAL_LANG values (15, now(), 1, now(), 1, 'val', 8, 'ja', '道の駅　富士吉田の施設説明文');</v>
      </c>
    </row>
    <row r="17" spans="1:7" x14ac:dyDescent="0.15">
      <c r="A17" s="5">
        <f t="shared" si="1"/>
        <v>16</v>
      </c>
      <c r="B17" s="6">
        <v>8</v>
      </c>
      <c r="C17" s="5" t="str">
        <f ca="1">VLOOKUP(B17,施設属性値!$A:$F,6,FALSE)</f>
        <v>道の駅　富士吉田の施設説明文</v>
      </c>
      <c r="D17" s="6" t="s">
        <v>35</v>
      </c>
      <c r="E17" s="6" t="s">
        <v>132</v>
      </c>
      <c r="F17" s="7"/>
      <c r="G17" s="5" t="str">
        <f t="shared" si="0"/>
        <v>insert into M_FACILITY_ATTR_VAL_LANG values (16, now(), 1, now(), 1, 'val', 8, 'en', 'Fuji Yoshida Road Stationss description');</v>
      </c>
    </row>
    <row r="18" spans="1:7" x14ac:dyDescent="0.15">
      <c r="A18" s="5">
        <f t="shared" si="1"/>
        <v>17</v>
      </c>
      <c r="B18" s="6">
        <v>9</v>
      </c>
      <c r="C18" s="5" t="str">
        <f ca="1">VLOOKUP(B18,施設属性値!$A:$F,6,FALSE)</f>
        <v>道の駅　富士吉田の画像1</v>
      </c>
      <c r="D18" s="6" t="s">
        <v>31</v>
      </c>
      <c r="E18" s="6" t="s">
        <v>87</v>
      </c>
      <c r="F18" s="7"/>
      <c r="G18" s="5" t="str">
        <f t="shared" si="0"/>
        <v>insert into M_FACILITY_ATTR_VAL_LANG values (17, now(), 1, now(), 1, 'val', 9, 'ja', 'img/fujiYoshida/image1_jp.png');</v>
      </c>
    </row>
    <row r="19" spans="1:7" x14ac:dyDescent="0.15">
      <c r="A19" s="5">
        <f t="shared" si="1"/>
        <v>18</v>
      </c>
      <c r="B19" s="6">
        <v>9</v>
      </c>
      <c r="C19" s="5" t="str">
        <f ca="1">VLOOKUP(B19,施設属性値!$A:$F,6,FALSE)</f>
        <v>道の駅　富士吉田の画像1</v>
      </c>
      <c r="D19" s="6" t="s">
        <v>35</v>
      </c>
      <c r="E19" s="6" t="s">
        <v>86</v>
      </c>
      <c r="F19" s="7"/>
      <c r="G19" s="5" t="str">
        <f t="shared" si="0"/>
        <v>insert into M_FACILITY_ATTR_VAL_LANG values (18, now(), 1, now(), 1, 'val', 9, 'en', 'img/fujiYoshida/image1_en.png');</v>
      </c>
    </row>
    <row r="20" spans="1:7" x14ac:dyDescent="0.15">
      <c r="A20" s="5">
        <f t="shared" si="1"/>
        <v>19</v>
      </c>
      <c r="B20" s="6">
        <v>10</v>
      </c>
      <c r="C20" s="5" t="str">
        <f ca="1">VLOOKUP(B20,施設属性値!$A:$F,6,FALSE)</f>
        <v>富士吉田市上吉田・歴史民俗博物館の施設名</v>
      </c>
      <c r="D20" s="6" t="s">
        <v>31</v>
      </c>
      <c r="E20" s="6" t="s">
        <v>88</v>
      </c>
      <c r="F20" s="7"/>
      <c r="G20" s="5" t="str">
        <f t="shared" si="0"/>
        <v>insert into M_FACILITY_ATTR_VAL_LANG values (19, now(), 1, now(), 1, 'val', 10, 'ja', '富士吉田市上吉田・歴史民俗博物館');</v>
      </c>
    </row>
    <row r="21" spans="1:7" x14ac:dyDescent="0.15">
      <c r="A21" s="5">
        <f t="shared" si="1"/>
        <v>20</v>
      </c>
      <c r="B21" s="6">
        <v>10</v>
      </c>
      <c r="C21" s="5" t="str">
        <f ca="1">VLOOKUP(B21,施設属性値!$A:$F,6,FALSE)</f>
        <v>富士吉田市上吉田・歴史民俗博物館の施設名</v>
      </c>
      <c r="D21" s="6" t="s">
        <v>35</v>
      </c>
      <c r="E21" s="6" t="s">
        <v>89</v>
      </c>
      <c r="F21" s="7"/>
      <c r="G21" s="5" t="str">
        <f t="shared" si="0"/>
        <v>insert into M_FACILITY_ATTR_VAL_LANG values (20, now(), 1, now(), 1, 'val', 10, 'en', 'Fuji Yoshida Hisotical Museum');</v>
      </c>
    </row>
    <row r="22" spans="1:7" x14ac:dyDescent="0.15">
      <c r="A22" s="5">
        <f t="shared" si="1"/>
        <v>21</v>
      </c>
      <c r="B22" s="6">
        <v>11</v>
      </c>
      <c r="C22" s="5" t="str">
        <f ca="1">VLOOKUP(B22,施設属性値!$A:$F,6,FALSE)</f>
        <v>富士吉田市上吉田・歴史民俗博物館の施設説明文</v>
      </c>
      <c r="D22" s="6" t="s">
        <v>31</v>
      </c>
      <c r="E22" s="6" t="s">
        <v>72</v>
      </c>
      <c r="F22" s="7"/>
      <c r="G22" s="5" t="str">
        <f t="shared" si="0"/>
        <v>insert into M_FACILITY_ATTR_VAL_LANG values (21, now(), 1, now(), 1, 'val', 11, 'ja', '富士吉田市上吉田・歴史民俗博物館の施設説明文');</v>
      </c>
    </row>
    <row r="23" spans="1:7" x14ac:dyDescent="0.15">
      <c r="A23" s="5">
        <f t="shared" si="1"/>
        <v>22</v>
      </c>
      <c r="B23" s="6">
        <v>11</v>
      </c>
      <c r="C23" s="5" t="str">
        <f ca="1">VLOOKUP(B23,施設属性値!$A:$F,6,FALSE)</f>
        <v>富士吉田市上吉田・歴史民俗博物館の施設説明文</v>
      </c>
      <c r="D23" s="6" t="s">
        <v>35</v>
      </c>
      <c r="E23" s="6" t="s">
        <v>133</v>
      </c>
      <c r="F23" s="7"/>
      <c r="G23" s="5" t="str">
        <f t="shared" si="0"/>
        <v>insert into M_FACILITY_ATTR_VAL_LANG values (22, now(), 1, now(), 1, 'val', 11, 'en', 'Fuji Yoshida Hisotical Museums description');</v>
      </c>
    </row>
    <row r="24" spans="1:7" x14ac:dyDescent="0.15">
      <c r="A24" s="5">
        <f t="shared" si="1"/>
        <v>23</v>
      </c>
      <c r="B24" s="6">
        <v>12</v>
      </c>
      <c r="C24" s="5" t="str">
        <f ca="1">VLOOKUP(B24,施設属性値!$A:$F,6,FALSE)</f>
        <v>富士吉田市上吉田・歴史民俗博物館の画像1</v>
      </c>
      <c r="D24" s="6" t="s">
        <v>46</v>
      </c>
      <c r="E24" s="6" t="s">
        <v>90</v>
      </c>
      <c r="F24" s="7"/>
      <c r="G24" s="5" t="str">
        <f t="shared" si="0"/>
        <v>insert into M_FACILITY_ATTR_VAL_LANG values (23, now(), 1, now(), 1, 'val', 12, 'common', 'img/fujiYoshidaHistoricalMuseum/image_1_common.png');</v>
      </c>
    </row>
    <row r="25" spans="1:7" x14ac:dyDescent="0.15">
      <c r="A25" s="5">
        <f t="shared" si="1"/>
        <v>24</v>
      </c>
      <c r="B25" s="6">
        <v>13</v>
      </c>
      <c r="C25" s="5" t="str">
        <f ca="1">VLOOKUP(B25,施設属性値!$A:$F,6,FALSE)</f>
        <v>道の駅　富士吉田の目的</v>
      </c>
      <c r="D25" s="6" t="s">
        <v>159</v>
      </c>
      <c r="E25" s="6" t="s">
        <v>188</v>
      </c>
      <c r="F25" s="7"/>
      <c r="G25" s="5" t="str">
        <f t="shared" ref="G25:G26" si="2">"insert into M_FACILITY_ATTR_VAL_LANG values ("&amp;A25&amp;", now(), 1, now(), 1, 'val', "&amp;$B25&amp;", '"&amp;$D25&amp;"', '"&amp;$E25&amp;"');"</f>
        <v>insert into M_FACILITY_ATTR_VAL_LANG values (24, now(), 1, now(), 1, 'val', 13, 'common', 'shop');</v>
      </c>
    </row>
    <row r="26" spans="1:7" x14ac:dyDescent="0.15">
      <c r="A26" s="5">
        <f t="shared" si="1"/>
        <v>25</v>
      </c>
      <c r="B26" s="6">
        <v>14</v>
      </c>
      <c r="C26" s="5" t="str">
        <f ca="1">VLOOKUP(B26,施設属性値!$A:$F,6,FALSE)</f>
        <v>富士吉田市上吉田・歴史民俗博物館の目的</v>
      </c>
      <c r="D26" s="6" t="s">
        <v>46</v>
      </c>
      <c r="E26" s="6" t="s">
        <v>187</v>
      </c>
      <c r="F26" s="7"/>
      <c r="G26" s="5" t="str">
        <f t="shared" si="2"/>
        <v>insert into M_FACILITY_ATTR_VAL_LANG values (25, now(), 1, now(), 1, 'val', 14, 'common', 'see');</v>
      </c>
    </row>
    <row r="27" spans="1:7" x14ac:dyDescent="0.15">
      <c r="A27" s="5">
        <f t="shared" si="1"/>
        <v>26</v>
      </c>
      <c r="B27" s="6">
        <v>15</v>
      </c>
      <c r="C27" s="5" t="str">
        <f ca="1">VLOOKUP(B27,施設属性値!$A:$F,6,FALSE)</f>
        <v>道の駅　富士吉田の買うジャンル</v>
      </c>
      <c r="D27" s="6" t="s">
        <v>46</v>
      </c>
      <c r="E27" s="6" t="s">
        <v>195</v>
      </c>
      <c r="F27" s="7"/>
      <c r="G27" s="5" t="str">
        <f t="shared" ref="G27:G28" si="3">"insert into M_FACILITY_ATTR_VAL_LANG values ("&amp;A27&amp;", now(), 1, now(), 1, 'val', "&amp;$B27&amp;", '"&amp;$D27&amp;"', '"&amp;$E27&amp;"');"</f>
        <v>insert into M_FACILITY_ATTR_VAL_LANG values (26, now(), 1, now(), 1, 'val', 15, 'common', 'other');</v>
      </c>
    </row>
    <row r="28" spans="1:7" x14ac:dyDescent="0.15">
      <c r="A28" s="5">
        <f t="shared" si="1"/>
        <v>27</v>
      </c>
      <c r="B28" s="6">
        <v>16</v>
      </c>
      <c r="C28" s="5" t="str">
        <f ca="1">VLOOKUP(B28,施設属性値!$A:$F,6,FALSE)</f>
        <v>富士吉田市上吉田・歴史民俗博物館の見るジャンル</v>
      </c>
      <c r="D28" s="6" t="s">
        <v>46</v>
      </c>
      <c r="E28" s="6" t="s">
        <v>196</v>
      </c>
      <c r="F28" s="7"/>
      <c r="G28" s="5" t="str">
        <f t="shared" si="3"/>
        <v>insert into M_FACILITY_ATTR_VAL_LANG values (27, now(), 1, now(), 1, 'val', 16, 'common', 'museum');</v>
      </c>
    </row>
  </sheetData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F3"/>
  <sheetViews>
    <sheetView workbookViewId="0">
      <pane xSplit="1" ySplit="1" topLeftCell="B2" activePane="bottomRight" state="frozen"/>
      <selection activeCell="E20" sqref="E20"/>
      <selection pane="topRight" activeCell="E20" sqref="E20"/>
      <selection pane="bottomLeft" activeCell="E20" sqref="E20"/>
      <selection pane="bottomRight" activeCell="B2" sqref="B2"/>
    </sheetView>
  </sheetViews>
  <sheetFormatPr defaultRowHeight="11.25" x14ac:dyDescent="0.15"/>
  <cols>
    <col min="1" max="1" width="2.5" style="1" customWidth="1"/>
    <col min="2" max="2" width="5.875" style="1" bestFit="1" customWidth="1"/>
    <col min="3" max="3" width="7.5" style="1" bestFit="1" customWidth="1"/>
    <col min="4" max="4" width="11.375" style="1" bestFit="1" customWidth="1"/>
    <col min="5" max="5" width="18.625" style="1" bestFit="1" customWidth="1"/>
    <col min="6" max="6" width="52.75" style="1" bestFit="1" customWidth="1"/>
    <col min="7" max="16384" width="9" style="1"/>
  </cols>
  <sheetData>
    <row r="1" spans="1:6" x14ac:dyDescent="0.15">
      <c r="A1" s="8" t="str">
        <f ca="1">RIGHT(CELL("filename"),LEN(CELL("filename"))-FIND("]",CELL("filename")))&amp;"_ID"</f>
        <v>コード一覧_ID</v>
      </c>
      <c r="B1" s="9" t="s">
        <v>0</v>
      </c>
      <c r="C1" s="8" t="s">
        <v>33</v>
      </c>
      <c r="D1" s="9" t="s">
        <v>1</v>
      </c>
      <c r="E1" s="10" t="s">
        <v>3</v>
      </c>
      <c r="F1" s="8" t="str">
        <f ca="1">"-- "&amp;RIGHT(CELL("filename"),LEN(CELL("filename"))-FIND("]",CELL("filename")))&amp;"（insert文）"</f>
        <v>-- コード一覧（insert文）</v>
      </c>
    </row>
    <row r="2" spans="1:6" x14ac:dyDescent="0.15">
      <c r="A2" s="5">
        <f>ROW()-1</f>
        <v>1</v>
      </c>
      <c r="B2" s="6">
        <v>1</v>
      </c>
      <c r="C2" s="5" t="str">
        <f ca="1">VLOOKUP(B2,地域!$A:$C,3,FALSE)</f>
        <v>日光</v>
      </c>
      <c r="D2" s="6" t="s">
        <v>2</v>
      </c>
      <c r="E2" s="7" t="s">
        <v>91</v>
      </c>
      <c r="F2" s="5" t="str">
        <f>"insert into M_FACILITY_GRP values ("&amp;A2&amp;", now(), 1, now(), 1, 'val', "&amp;$B2&amp;", '"&amp;$D2&amp;"');"</f>
        <v>insert into M_FACILITY_GRP values (1, now(), 1, now(), 1, 'val', 1, 'dcls');</v>
      </c>
    </row>
    <row r="3" spans="1:6" x14ac:dyDescent="0.15">
      <c r="A3" s="5">
        <f t="shared" ref="A3" si="0">ROW()-1</f>
        <v>2</v>
      </c>
      <c r="B3" s="6">
        <v>2</v>
      </c>
      <c r="C3" s="5" t="str">
        <f ca="1">VLOOKUP(B3,地域!$A:$C,3,FALSE)</f>
        <v>富士五湖</v>
      </c>
      <c r="D3" s="6" t="s">
        <v>2</v>
      </c>
      <c r="E3" s="7" t="s">
        <v>92</v>
      </c>
      <c r="F3" s="5" t="str">
        <f t="shared" ref="F3" si="1">"insert into M_FACILITY_GRP values ("&amp;A3&amp;", now(), 1, now(), 1, 'val', "&amp;$B3&amp;", '"&amp;$D3&amp;"');"</f>
        <v>insert into M_FACILITY_GRP values (2, now(), 1, now(), 1, 'val', 2, 'dcls');</v>
      </c>
    </row>
  </sheetData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F3"/>
  <sheetViews>
    <sheetView workbookViewId="0">
      <pane xSplit="1" ySplit="1" topLeftCell="B2" activePane="bottomRight" state="frozen"/>
      <selection activeCell="E20" sqref="E20"/>
      <selection pane="topRight" activeCell="E20" sqref="E20"/>
      <selection pane="bottomLeft" activeCell="E20" sqref="E20"/>
      <selection pane="bottomRight" activeCell="B2" sqref="B2"/>
    </sheetView>
  </sheetViews>
  <sheetFormatPr defaultRowHeight="11.25" x14ac:dyDescent="0.15"/>
  <cols>
    <col min="1" max="1" width="2.5" style="1" customWidth="1"/>
    <col min="2" max="2" width="4.5" style="1" bestFit="1" customWidth="1"/>
    <col min="3" max="3" width="12.625" style="1" bestFit="1" customWidth="1"/>
    <col min="4" max="4" width="18.375" style="1" bestFit="1" customWidth="1"/>
    <col min="5" max="5" width="15.25" style="1" bestFit="1" customWidth="1"/>
    <col min="6" max="6" width="59.625" style="1" bestFit="1" customWidth="1"/>
    <col min="7" max="16384" width="9" style="1"/>
  </cols>
  <sheetData>
    <row r="1" spans="1:6" x14ac:dyDescent="0.15">
      <c r="A1" s="8" t="str">
        <f ca="1">RIGHT(CELL("filename"),LEN(CELL("filename"))-FIND("]",CELL("filename")))&amp;"_ID"</f>
        <v>コード一覧_ID</v>
      </c>
      <c r="B1" s="9" t="s">
        <v>4</v>
      </c>
      <c r="C1" s="9" t="s">
        <v>5</v>
      </c>
      <c r="D1" s="8" t="s">
        <v>6</v>
      </c>
      <c r="E1" s="10" t="s">
        <v>3</v>
      </c>
      <c r="F1" s="8" t="str">
        <f ca="1">"-- "&amp;RIGHT(CELL("filename"),LEN(CELL("filename"))-FIND("]",CELL("filename")))&amp;"（insert文）"</f>
        <v>-- コード一覧（insert文）</v>
      </c>
    </row>
    <row r="2" spans="1:6" x14ac:dyDescent="0.15">
      <c r="A2" s="2">
        <f>ROW()-1</f>
        <v>1</v>
      </c>
      <c r="B2" s="3" t="s">
        <v>7</v>
      </c>
      <c r="C2" s="3" t="s">
        <v>9</v>
      </c>
      <c r="D2" s="2" t="str">
        <f>IF(C2="null","",VLOOKUP(C2,Code!$A:$C,3,FALSE))</f>
        <v/>
      </c>
      <c r="E2" s="4" t="s">
        <v>93</v>
      </c>
      <c r="F2" s="2" t="str">
        <f t="shared" ref="F2:F3" si="0">"insert into M_FACILITY_GRP_ATTR_GRP values ("&amp;A2&amp;", now(), 1, now(), 1, 'val', '"&amp;$B2&amp;"', "&amp;$C2&amp;");"</f>
        <v>insert into M_FACILITY_GRP_ATTR_GRP values (1, now(), 1, now(), 1, 'val', 'txt', null);</v>
      </c>
    </row>
    <row r="3" spans="1:6" x14ac:dyDescent="0.15">
      <c r="A3" s="5">
        <f t="shared" ref="A3" si="1">ROW()-1</f>
        <v>2</v>
      </c>
      <c r="B3" s="6" t="s">
        <v>7</v>
      </c>
      <c r="C3" s="6" t="s">
        <v>9</v>
      </c>
      <c r="D3" s="5" t="str">
        <f>IF(C3="null","",VLOOKUP(C3,Code!$A:$C,3,FALSE))</f>
        <v/>
      </c>
      <c r="E3" s="7" t="s">
        <v>94</v>
      </c>
      <c r="F3" s="5" t="str">
        <f t="shared" si="0"/>
        <v>insert into M_FACILITY_GRP_ATTR_GRP values (2, now(), 1, now(), 1, 'val', 'txt', null);</v>
      </c>
    </row>
  </sheetData>
  <phoneticPr fontId="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G5"/>
  <sheetViews>
    <sheetView workbookViewId="0">
      <pane xSplit="1" ySplit="1" topLeftCell="B2" activePane="bottomRight" state="frozen"/>
      <selection activeCell="E20" sqref="E20"/>
      <selection pane="topRight" activeCell="E20" sqref="E20"/>
      <selection pane="bottomLeft" activeCell="E20" sqref="E20"/>
      <selection pane="bottomRight" activeCell="B2" sqref="B2"/>
    </sheetView>
  </sheetViews>
  <sheetFormatPr defaultRowHeight="11.25" x14ac:dyDescent="0.15"/>
  <cols>
    <col min="1" max="1" width="2.5" style="1" customWidth="1"/>
    <col min="2" max="2" width="22" style="1" bestFit="1" customWidth="1"/>
    <col min="3" max="3" width="21.625" style="1" bestFit="1" customWidth="1"/>
    <col min="4" max="4" width="7.5" style="1" bestFit="1" customWidth="1"/>
    <col min="5" max="5" width="8.75" style="1" bestFit="1" customWidth="1"/>
    <col min="6" max="6" width="4" style="1" bestFit="1" customWidth="1"/>
    <col min="7" max="7" width="71.875" style="1" bestFit="1" customWidth="1"/>
    <col min="8" max="16384" width="9" style="1"/>
  </cols>
  <sheetData>
    <row r="1" spans="1:7" x14ac:dyDescent="0.15">
      <c r="A1" s="8" t="str">
        <f ca="1">RIGHT(CELL("filename"),LEN(CELL("filename"))-FIND("]",CELL("filename")))&amp;"_ID"</f>
        <v>コード一覧_ID</v>
      </c>
      <c r="B1" s="9" t="s">
        <v>95</v>
      </c>
      <c r="C1" s="8" t="s">
        <v>96</v>
      </c>
      <c r="D1" s="9" t="s">
        <v>30</v>
      </c>
      <c r="E1" s="9" t="s">
        <v>32</v>
      </c>
      <c r="F1" s="10" t="s">
        <v>3</v>
      </c>
      <c r="G1" s="8" t="str">
        <f ca="1">"-- "&amp;RIGHT(CELL("filename"),LEN(CELL("filename"))-FIND("]",CELL("filename")))&amp;"（insert文）"</f>
        <v>-- コード一覧（insert文）</v>
      </c>
    </row>
    <row r="2" spans="1:7" x14ac:dyDescent="0.15">
      <c r="A2" s="2">
        <f>ROW()-1</f>
        <v>1</v>
      </c>
      <c r="B2" s="3">
        <v>1</v>
      </c>
      <c r="C2" s="2" t="str">
        <f ca="1">VLOOKUP(B2,施設グループ属性グループ!$A:$E,5,FALSE)</f>
        <v>施設グループ名</v>
      </c>
      <c r="D2" s="3" t="s">
        <v>31</v>
      </c>
      <c r="E2" s="3" t="s">
        <v>32</v>
      </c>
      <c r="F2" s="4"/>
      <c r="G2" s="2" t="str">
        <f t="shared" ref="G2:G5" si="0">"insert into M_FACILITY_GRP_ATTR_GRP_LANG values ("&amp;A2&amp;", now(), 1, now(), 1, 'val', "&amp;$B2&amp;", '"&amp;$D2&amp;"', '"&amp;E2&amp;"');"</f>
        <v>insert into M_FACILITY_GRP_ATTR_GRP_LANG values (1, now(), 1, now(), 1, 'val', 1, 'ja', '名称');</v>
      </c>
    </row>
    <row r="3" spans="1:7" x14ac:dyDescent="0.15">
      <c r="A3" s="5">
        <f t="shared" ref="A3:A5" si="1">ROW()-1</f>
        <v>2</v>
      </c>
      <c r="B3" s="6">
        <v>1</v>
      </c>
      <c r="C3" s="5" t="str">
        <f ca="1">VLOOKUP(B3,施設グループ属性グループ!$A:$E,5,FALSE)</f>
        <v>施設グループ名</v>
      </c>
      <c r="D3" s="6" t="s">
        <v>35</v>
      </c>
      <c r="E3" s="6" t="s">
        <v>56</v>
      </c>
      <c r="F3" s="7"/>
      <c r="G3" s="5" t="str">
        <f t="shared" si="0"/>
        <v>insert into M_FACILITY_GRP_ATTR_GRP_LANG values (2, now(), 1, now(), 1, 'val', 1, 'en', 'Name');</v>
      </c>
    </row>
    <row r="4" spans="1:7" x14ac:dyDescent="0.15">
      <c r="A4" s="5">
        <f t="shared" si="1"/>
        <v>3</v>
      </c>
      <c r="B4" s="6">
        <v>2</v>
      </c>
      <c r="C4" s="5" t="str">
        <f ca="1">VLOOKUP(B4,施設グループ属性グループ!$A:$E,5,FALSE)</f>
        <v>施設グループ説明文</v>
      </c>
      <c r="D4" s="6" t="s">
        <v>31</v>
      </c>
      <c r="E4" s="6" t="s">
        <v>23</v>
      </c>
      <c r="F4" s="7"/>
      <c r="G4" s="5" t="str">
        <f t="shared" si="0"/>
        <v>insert into M_FACILITY_GRP_ATTR_GRP_LANG values (3, now(), 1, now(), 1, 'val', 2, 'ja', '説明文');</v>
      </c>
    </row>
    <row r="5" spans="1:7" x14ac:dyDescent="0.15">
      <c r="A5" s="5">
        <f t="shared" si="1"/>
        <v>4</v>
      </c>
      <c r="B5" s="6">
        <v>2</v>
      </c>
      <c r="C5" s="5" t="str">
        <f ca="1">VLOOKUP(B5,施設グループ属性グループ!$A:$E,5,FALSE)</f>
        <v>施設グループ説明文</v>
      </c>
      <c r="D5" s="6" t="s">
        <v>35</v>
      </c>
      <c r="E5" s="6" t="s">
        <v>37</v>
      </c>
      <c r="F5" s="7"/>
      <c r="G5" s="5" t="str">
        <f t="shared" si="0"/>
        <v>insert into M_FACILITY_GRP_ATTR_GRP_LANG values (4, now(), 1, now(), 1, 'val', 2, 'en', 'Description');</v>
      </c>
    </row>
  </sheetData>
  <phoneticPr fontId="2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G5"/>
  <sheetViews>
    <sheetView workbookViewId="0">
      <pane xSplit="1" ySplit="1" topLeftCell="B2" activePane="bottomRight" state="frozen"/>
      <selection activeCell="E20" sqref="E20"/>
      <selection pane="topRight" activeCell="E20" sqref="E20"/>
      <selection pane="bottomLeft" activeCell="E20" sqref="E20"/>
      <selection pane="bottomRight" activeCell="B2" sqref="B2"/>
    </sheetView>
  </sheetViews>
  <sheetFormatPr defaultRowHeight="11.25" x14ac:dyDescent="0.15"/>
  <cols>
    <col min="1" max="1" width="2.5" style="1" customWidth="1"/>
    <col min="2" max="2" width="11.75" style="1" bestFit="1" customWidth="1"/>
    <col min="3" max="3" width="18.625" style="1" bestFit="1" customWidth="1"/>
    <col min="4" max="4" width="15.125" style="1" bestFit="1" customWidth="1"/>
    <col min="5" max="5" width="15.25" style="1" bestFit="1" customWidth="1"/>
    <col min="6" max="6" width="31.625" style="1" bestFit="1" customWidth="1"/>
    <col min="7" max="7" width="56.125" style="1" bestFit="1" customWidth="1"/>
    <col min="8" max="16384" width="9" style="1"/>
  </cols>
  <sheetData>
    <row r="1" spans="1:7" x14ac:dyDescent="0.15">
      <c r="A1" s="8" t="str">
        <f ca="1">RIGHT(CELL("filename"),LEN(CELL("filename"))-FIND("]",CELL("filename")))&amp;"_ID"</f>
        <v>コード一覧_ID</v>
      </c>
      <c r="B1" s="9" t="s">
        <v>97</v>
      </c>
      <c r="C1" s="8" t="s">
        <v>59</v>
      </c>
      <c r="D1" s="9" t="s">
        <v>60</v>
      </c>
      <c r="E1" s="8" t="s">
        <v>61</v>
      </c>
      <c r="F1" s="10" t="s">
        <v>3</v>
      </c>
      <c r="G1" s="8" t="str">
        <f ca="1">"-- "&amp;RIGHT(CELL("filename"),LEN(CELL("filename"))-FIND("]",CELL("filename")))&amp;"（insert文）"</f>
        <v>-- コード一覧（insert文）</v>
      </c>
    </row>
    <row r="2" spans="1:7" x14ac:dyDescent="0.15">
      <c r="A2" s="2">
        <f>ROW()-1</f>
        <v>1</v>
      </c>
      <c r="B2" s="3">
        <v>1</v>
      </c>
      <c r="C2" s="2" t="str">
        <f ca="1">VLOOKUP(B2,施設グループ!$A:$E,5,FALSE)</f>
        <v>日光の施設グループ</v>
      </c>
      <c r="D2" s="3">
        <v>1</v>
      </c>
      <c r="E2" s="2" t="str">
        <f ca="1">VLOOKUP(D2,施設グループ属性グループ!$A:$E,5,FALSE)</f>
        <v>施設グループ名</v>
      </c>
      <c r="F2" s="7" t="s">
        <v>98</v>
      </c>
      <c r="G2" s="2" t="str">
        <f t="shared" ref="G2:G5" si="0">"insert into M_FACILITY_GRP_ATTR_VAL values ("&amp;A2&amp;", now(), 1, now(), 1, 'val', "&amp;$B2&amp;", "&amp;$D2&amp;");"</f>
        <v>insert into M_FACILITY_GRP_ATTR_VAL values (1, now(), 1, now(), 1, 'val', 1, 1);</v>
      </c>
    </row>
    <row r="3" spans="1:7" x14ac:dyDescent="0.15">
      <c r="A3" s="5">
        <f t="shared" ref="A3:A5" si="1">ROW()-1</f>
        <v>2</v>
      </c>
      <c r="B3" s="6">
        <v>1</v>
      </c>
      <c r="C3" s="5" t="str">
        <f ca="1">VLOOKUP(B3,施設グループ!$A:$E,5,FALSE)</f>
        <v>日光の施設グループ</v>
      </c>
      <c r="D3" s="6">
        <v>2</v>
      </c>
      <c r="E3" s="5" t="str">
        <f ca="1">VLOOKUP(D3,施設グループ属性グループ!$A:$E,5,FALSE)</f>
        <v>施設グループ説明文</v>
      </c>
      <c r="F3" s="7" t="s">
        <v>99</v>
      </c>
      <c r="G3" s="5" t="str">
        <f t="shared" si="0"/>
        <v>insert into M_FACILITY_GRP_ATTR_VAL values (2, now(), 1, now(), 1, 'val', 1, 2);</v>
      </c>
    </row>
    <row r="4" spans="1:7" x14ac:dyDescent="0.15">
      <c r="A4" s="5">
        <f t="shared" si="1"/>
        <v>3</v>
      </c>
      <c r="B4" s="6">
        <v>2</v>
      </c>
      <c r="C4" s="5" t="str">
        <f ca="1">VLOOKUP(B4,施設グループ!$A:$E,5,FALSE)</f>
        <v>富士五湖の施設グループ</v>
      </c>
      <c r="D4" s="6">
        <v>1</v>
      </c>
      <c r="E4" s="5" t="str">
        <f ca="1">VLOOKUP(D4,施設グループ属性グループ!$A:$E,5,FALSE)</f>
        <v>施設グループ名</v>
      </c>
      <c r="F4" s="7" t="s">
        <v>100</v>
      </c>
      <c r="G4" s="5" t="str">
        <f t="shared" si="0"/>
        <v>insert into M_FACILITY_GRP_ATTR_VAL values (3, now(), 1, now(), 1, 'val', 2, 1);</v>
      </c>
    </row>
    <row r="5" spans="1:7" x14ac:dyDescent="0.15">
      <c r="A5" s="5">
        <f t="shared" si="1"/>
        <v>4</v>
      </c>
      <c r="B5" s="6">
        <v>2</v>
      </c>
      <c r="C5" s="5" t="str">
        <f ca="1">VLOOKUP(B5,施設グループ!$A:$E,5,FALSE)</f>
        <v>富士五湖の施設グループ</v>
      </c>
      <c r="D5" s="6">
        <v>2</v>
      </c>
      <c r="E5" s="5" t="str">
        <f ca="1">VLOOKUP(D5,施設グループ属性グループ!$A:$E,5,FALSE)</f>
        <v>施設グループ説明文</v>
      </c>
      <c r="F5" s="7" t="s">
        <v>101</v>
      </c>
      <c r="G5" s="5" t="str">
        <f t="shared" si="0"/>
        <v>insert into M_FACILITY_GRP_ATTR_VAL values (4, now(), 1, now(), 1, 'val', 2, 2);</v>
      </c>
    </row>
  </sheetData>
  <phoneticPr fontId="2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G9"/>
  <sheetViews>
    <sheetView workbookViewId="0">
      <pane xSplit="1" ySplit="1" topLeftCell="B2" activePane="bottomRight" state="frozen"/>
      <selection activeCell="E20" sqref="E20"/>
      <selection pane="topRight" activeCell="E20" sqref="E20"/>
      <selection pane="bottomLeft" activeCell="E20" sqref="E20"/>
      <selection pane="bottomRight" activeCell="B2" sqref="B2"/>
    </sheetView>
  </sheetViews>
  <sheetFormatPr defaultRowHeight="11.25" x14ac:dyDescent="0.15"/>
  <cols>
    <col min="1" max="1" width="2.5" style="1" customWidth="1"/>
    <col min="2" max="2" width="16.75" style="1" bestFit="1" customWidth="1"/>
    <col min="3" max="3" width="31.625" style="1" bestFit="1" customWidth="1"/>
    <col min="4" max="4" width="7.5" style="1" bestFit="1" customWidth="1"/>
    <col min="5" max="5" width="25.25" style="1" bestFit="1" customWidth="1"/>
    <col min="6" max="6" width="4" style="1" bestFit="1" customWidth="1"/>
    <col min="7" max="7" width="84.625" style="1" bestFit="1" customWidth="1"/>
    <col min="8" max="16384" width="9" style="1"/>
  </cols>
  <sheetData>
    <row r="1" spans="1:7" x14ac:dyDescent="0.15">
      <c r="A1" s="8" t="str">
        <f ca="1">RIGHT(CELL("filename"),LEN(CELL("filename"))-FIND("]",CELL("filename")))&amp;"_ID"</f>
        <v>コード一覧_ID</v>
      </c>
      <c r="B1" s="9" t="s">
        <v>102</v>
      </c>
      <c r="C1" s="8" t="s">
        <v>106</v>
      </c>
      <c r="D1" s="9" t="s">
        <v>30</v>
      </c>
      <c r="E1" s="9" t="s">
        <v>44</v>
      </c>
      <c r="F1" s="10" t="s">
        <v>3</v>
      </c>
      <c r="G1" s="8" t="str">
        <f ca="1">"-- "&amp;RIGHT(CELL("filename"),LEN(CELL("filename"))-FIND("]",CELL("filename")))&amp;"（insert文）"</f>
        <v>-- コード一覧（insert文）</v>
      </c>
    </row>
    <row r="2" spans="1:7" x14ac:dyDescent="0.15">
      <c r="A2" s="2">
        <f>ROW()-1</f>
        <v>1</v>
      </c>
      <c r="B2" s="3">
        <v>1</v>
      </c>
      <c r="C2" s="2" t="str">
        <f ca="1">VLOOKUP(B2,施設グループ属性値!$A:$F,6,FALSE)</f>
        <v>日光東照宮の施設グループ名</v>
      </c>
      <c r="D2" s="3" t="s">
        <v>31</v>
      </c>
      <c r="E2" s="3" t="s">
        <v>103</v>
      </c>
      <c r="F2" s="4"/>
      <c r="G2" s="2" t="str">
        <f t="shared" ref="G2:G9" si="0">"insert into M_FACILITY_GRP_ATTR_VAL_LANG values ("&amp;A2&amp;", now(), 1, now(), 1, 'val', "&amp;$B2&amp;", '"&amp;$D2&amp;"', '"&amp;$E2&amp;"');"</f>
        <v>insert into M_FACILITY_GRP_ATTR_VAL_LANG values (1, now(), 1, now(), 1, 'val', 1, 'ja', '日光東照宮の施設グループ');</v>
      </c>
    </row>
    <row r="3" spans="1:7" x14ac:dyDescent="0.15">
      <c r="A3" s="5">
        <f t="shared" ref="A3:A9" si="1">ROW()-1</f>
        <v>2</v>
      </c>
      <c r="B3" s="6">
        <v>1</v>
      </c>
      <c r="C3" s="5" t="str">
        <f ca="1">VLOOKUP(B3,施設グループ属性値!$A:$F,6,FALSE)</f>
        <v>日光東照宮の施設グループ名</v>
      </c>
      <c r="D3" s="6" t="s">
        <v>35</v>
      </c>
      <c r="E3" s="6" t="s">
        <v>134</v>
      </c>
      <c r="F3" s="7"/>
      <c r="G3" s="5" t="str">
        <f t="shared" si="0"/>
        <v>insert into M_FACILITY_GRP_ATTR_VAL_LANG values (2, now(), 1, now(), 1, 'val', 1, 'en', 'Nikko Toshogus Group');</v>
      </c>
    </row>
    <row r="4" spans="1:7" x14ac:dyDescent="0.15">
      <c r="A4" s="5">
        <f t="shared" si="1"/>
        <v>3</v>
      </c>
      <c r="B4" s="6">
        <v>2</v>
      </c>
      <c r="C4" s="5" t="str">
        <f ca="1">VLOOKUP(B4,施設グループ属性値!$A:$F,6,FALSE)</f>
        <v>日光の施設グループの施設説明文</v>
      </c>
      <c r="D4" s="6" t="s">
        <v>31</v>
      </c>
      <c r="E4" s="6" t="s">
        <v>104</v>
      </c>
      <c r="F4" s="7"/>
      <c r="G4" s="5" t="str">
        <f t="shared" si="0"/>
        <v>insert into M_FACILITY_GRP_ATTR_VAL_LANG values (3, now(), 1, now(), 1, 'val', 2, 'ja', '日光東照宮の施設グループ説明文');</v>
      </c>
    </row>
    <row r="5" spans="1:7" x14ac:dyDescent="0.15">
      <c r="A5" s="5">
        <f t="shared" si="1"/>
        <v>4</v>
      </c>
      <c r="B5" s="6">
        <v>2</v>
      </c>
      <c r="C5" s="5" t="str">
        <f ca="1">VLOOKUP(B5,施設グループ属性値!$A:$F,6,FALSE)</f>
        <v>日光の施設グループの施設説明文</v>
      </c>
      <c r="D5" s="6" t="s">
        <v>35</v>
      </c>
      <c r="E5" s="6" t="s">
        <v>135</v>
      </c>
      <c r="F5" s="7"/>
      <c r="G5" s="5" t="str">
        <f t="shared" si="0"/>
        <v>insert into M_FACILITY_GRP_ATTR_VAL_LANG values (4, now(), 1, now(), 1, 'val', 2, 'en', 'Nikko Toshogus Group description');</v>
      </c>
    </row>
    <row r="6" spans="1:7" x14ac:dyDescent="0.15">
      <c r="A6" s="5">
        <f t="shared" si="1"/>
        <v>5</v>
      </c>
      <c r="B6" s="6">
        <v>3</v>
      </c>
      <c r="C6" s="5" t="str">
        <f ca="1">VLOOKUP(B6,施設グループ属性値!$A:$F,6,FALSE)</f>
        <v>富士五湖の施設グループの施設グループ名</v>
      </c>
      <c r="D6" s="6" t="s">
        <v>31</v>
      </c>
      <c r="E6" s="6" t="s">
        <v>92</v>
      </c>
      <c r="F6" s="7"/>
      <c r="G6" s="5" t="str">
        <f t="shared" si="0"/>
        <v>insert into M_FACILITY_GRP_ATTR_VAL_LANG values (5, now(), 1, now(), 1, 'val', 3, 'ja', '富士五湖の施設グループ');</v>
      </c>
    </row>
    <row r="7" spans="1:7" x14ac:dyDescent="0.15">
      <c r="A7" s="5">
        <f t="shared" si="1"/>
        <v>6</v>
      </c>
      <c r="B7" s="6">
        <v>3</v>
      </c>
      <c r="C7" s="5" t="str">
        <f ca="1">VLOOKUP(B7,施設グループ属性値!$A:$F,6,FALSE)</f>
        <v>富士五湖の施設グループの施設グループ名</v>
      </c>
      <c r="D7" s="6" t="s">
        <v>35</v>
      </c>
      <c r="E7" s="6" t="s">
        <v>136</v>
      </c>
      <c r="F7" s="7"/>
      <c r="G7" s="5" t="str">
        <f t="shared" si="0"/>
        <v>insert into M_FACILITY_GRP_ATTR_VAL_LANG values (6, now(), 1, now(), 1, 'val', 3, 'en', 'Fuji Gokos Group');</v>
      </c>
    </row>
    <row r="8" spans="1:7" x14ac:dyDescent="0.15">
      <c r="A8" s="5">
        <f t="shared" si="1"/>
        <v>7</v>
      </c>
      <c r="B8" s="6">
        <v>4</v>
      </c>
      <c r="C8" s="5" t="str">
        <f ca="1">VLOOKUP(B8,施設グループ属性値!$A:$F,6,FALSE)</f>
        <v>富士五湖の施設グループの施設説明文</v>
      </c>
      <c r="D8" s="6" t="s">
        <v>31</v>
      </c>
      <c r="E8" s="6" t="s">
        <v>105</v>
      </c>
      <c r="F8" s="7"/>
      <c r="G8" s="5" t="str">
        <f t="shared" si="0"/>
        <v>insert into M_FACILITY_GRP_ATTR_VAL_LANG values (7, now(), 1, now(), 1, 'val', 4, 'ja', '富士五湖の施設グループ説明文');</v>
      </c>
    </row>
    <row r="9" spans="1:7" x14ac:dyDescent="0.15">
      <c r="A9" s="5">
        <f t="shared" si="1"/>
        <v>8</v>
      </c>
      <c r="B9" s="6">
        <v>4</v>
      </c>
      <c r="C9" s="5" t="str">
        <f ca="1">VLOOKUP(B9,施設グループ属性値!$A:$F,6,FALSE)</f>
        <v>富士五湖の施設グループの施設説明文</v>
      </c>
      <c r="D9" s="6" t="s">
        <v>35</v>
      </c>
      <c r="E9" s="6" t="s">
        <v>137</v>
      </c>
      <c r="F9" s="7"/>
      <c r="G9" s="5" t="str">
        <f t="shared" si="0"/>
        <v>insert into M_FACILITY_GRP_ATTR_VAL_LANG values (8, now(), 1, now(), 1, 'val', 4, 'en', 'Fuji Gokos Group description');</v>
      </c>
    </row>
  </sheetData>
  <phoneticPr fontId="2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G5"/>
  <sheetViews>
    <sheetView workbookViewId="0">
      <pane xSplit="1" ySplit="1" topLeftCell="B2" activePane="bottomRight" state="frozen"/>
      <selection activeCell="E20" sqref="E20"/>
      <selection pane="topRight" activeCell="E20" sqref="E20"/>
      <selection pane="bottomLeft" activeCell="E20" sqref="E20"/>
      <selection pane="bottomRight" activeCell="B2" sqref="B2"/>
    </sheetView>
  </sheetViews>
  <sheetFormatPr defaultRowHeight="11.25" x14ac:dyDescent="0.15"/>
  <cols>
    <col min="1" max="1" width="2.5" style="1" customWidth="1"/>
    <col min="2" max="2" width="5.875" style="1" bestFit="1" customWidth="1"/>
    <col min="3" max="3" width="26.375" style="1" bestFit="1" customWidth="1"/>
    <col min="4" max="4" width="11.75" style="1" bestFit="1" customWidth="1"/>
    <col min="5" max="5" width="18.625" style="1" bestFit="1" customWidth="1"/>
    <col min="6" max="6" width="45.25" style="1" bestFit="1" customWidth="1"/>
    <col min="7" max="7" width="59.125" style="1" bestFit="1" customWidth="1"/>
    <col min="8" max="16384" width="9" style="1"/>
  </cols>
  <sheetData>
    <row r="1" spans="1:7" x14ac:dyDescent="0.15">
      <c r="A1" s="8" t="str">
        <f ca="1">RIGHT(CELL("filename"),LEN(CELL("filename"))-FIND("]",CELL("filename")))&amp;"_ID"</f>
        <v>コード一覧_ID</v>
      </c>
      <c r="B1" s="9" t="s">
        <v>107</v>
      </c>
      <c r="C1" s="8" t="s">
        <v>109</v>
      </c>
      <c r="D1" s="9" t="s">
        <v>108</v>
      </c>
      <c r="E1" s="8" t="s">
        <v>93</v>
      </c>
      <c r="F1" s="10" t="s">
        <v>3</v>
      </c>
      <c r="G1" s="8" t="str">
        <f ca="1">"-- "&amp;RIGHT(CELL("filename"),LEN(CELL("filename"))-FIND("]",CELL("filename")))&amp;"（insert文）"</f>
        <v>-- コード一覧（insert文）</v>
      </c>
    </row>
    <row r="2" spans="1:7" x14ac:dyDescent="0.15">
      <c r="A2" s="5">
        <f>ROW()-1</f>
        <v>1</v>
      </c>
      <c r="B2" s="6">
        <v>1</v>
      </c>
      <c r="C2" s="5" t="str">
        <f ca="1">VLOOKUP(B2,施設!$A:$F,6,FALSE)</f>
        <v>日光東照宮</v>
      </c>
      <c r="D2" s="6">
        <v>1</v>
      </c>
      <c r="E2" s="5" t="str">
        <f ca="1">VLOOKUP(D2,施設グループ!$A:$E,5,FALSE)</f>
        <v>日光の施設グループ</v>
      </c>
      <c r="F2" s="7" t="str">
        <f t="shared" ref="F2:F5" ca="1" si="0">E2&amp;"・"&amp;C2</f>
        <v>日光の施設グループ・日光東照宮</v>
      </c>
      <c r="G2" s="5" t="str">
        <f t="shared" ref="G2:G5" si="1">"insert into M_FACILITY_FACILITY_GRP_LINK values ("&amp;A2&amp;", now(), 1, now(), 1, 'val', "&amp;$B2&amp;", "&amp;$D2&amp;");"</f>
        <v>insert into M_FACILITY_FACILITY_GRP_LINK values (1, now(), 1, now(), 1, 'val', 1, 1);</v>
      </c>
    </row>
    <row r="3" spans="1:7" x14ac:dyDescent="0.15">
      <c r="A3" s="5">
        <f t="shared" ref="A3:A5" si="2">ROW()-1</f>
        <v>2</v>
      </c>
      <c r="B3" s="6">
        <v>2</v>
      </c>
      <c r="C3" s="5" t="s">
        <v>164</v>
      </c>
      <c r="D3" s="6">
        <v>1</v>
      </c>
      <c r="E3" s="5" t="str">
        <f ca="1">VLOOKUP(D3,施設グループ!$A:$E,5,FALSE)</f>
        <v>日光の施設グループ</v>
      </c>
      <c r="F3" s="7" t="str">
        <f t="shared" ca="1" si="0"/>
        <v>日光の施設グループ・日光東照宮</v>
      </c>
      <c r="G3" s="5" t="str">
        <f t="shared" si="1"/>
        <v>insert into M_FACILITY_FACILITY_GRP_LINK values (2, now(), 1, now(), 1, 'val', 2, 1);</v>
      </c>
    </row>
    <row r="4" spans="1:7" x14ac:dyDescent="0.15">
      <c r="A4" s="5">
        <f t="shared" si="2"/>
        <v>3</v>
      </c>
      <c r="B4" s="6">
        <v>3</v>
      </c>
      <c r="C4" s="5" t="s">
        <v>164</v>
      </c>
      <c r="D4" s="6">
        <v>2</v>
      </c>
      <c r="E4" s="5" t="str">
        <f ca="1">VLOOKUP(D4,施設グループ!$A:$E,5,FALSE)</f>
        <v>富士五湖の施設グループ</v>
      </c>
      <c r="F4" s="7" t="str">
        <f t="shared" ca="1" si="0"/>
        <v>富士五湖の施設グループ・日光東照宮</v>
      </c>
      <c r="G4" s="5" t="str">
        <f t="shared" si="1"/>
        <v>insert into M_FACILITY_FACILITY_GRP_LINK values (3, now(), 1, now(), 1, 'val', 3, 2);</v>
      </c>
    </row>
    <row r="5" spans="1:7" x14ac:dyDescent="0.15">
      <c r="A5" s="5">
        <f t="shared" si="2"/>
        <v>4</v>
      </c>
      <c r="B5" s="6">
        <v>4</v>
      </c>
      <c r="C5" s="5" t="s">
        <v>164</v>
      </c>
      <c r="D5" s="6">
        <v>2</v>
      </c>
      <c r="E5" s="5" t="str">
        <f ca="1">VLOOKUP(D5,施設グループ!$A:$E,5,FALSE)</f>
        <v>富士五湖の施設グループ</v>
      </c>
      <c r="F5" s="7" t="str">
        <f t="shared" ca="1" si="0"/>
        <v>富士五湖の施設グループ・日光東照宮</v>
      </c>
      <c r="G5" s="5" t="str">
        <f t="shared" si="1"/>
        <v>insert into M_FACILITY_FACILITY_GRP_LINK values (4, now(), 1, now(), 1, 'val', 4, 2);</v>
      </c>
    </row>
  </sheetData>
  <phoneticPr fontId="2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F2"/>
  <sheetViews>
    <sheetView workbookViewId="0">
      <pane xSplit="1" ySplit="1" topLeftCell="B2" activePane="bottomRight" state="frozen"/>
      <selection activeCell="E20" sqref="E20"/>
      <selection pane="topRight" activeCell="E20" sqref="E20"/>
      <selection pane="bottomLeft" activeCell="E20" sqref="E20"/>
      <selection pane="bottomRight" activeCell="B2" sqref="B2"/>
    </sheetView>
  </sheetViews>
  <sheetFormatPr defaultRowHeight="11.25" x14ac:dyDescent="0.15"/>
  <cols>
    <col min="1" max="1" width="2.5" style="1" customWidth="1"/>
    <col min="2" max="2" width="4.5" style="1" bestFit="1" customWidth="1"/>
    <col min="3" max="3" width="12.625" style="1" bestFit="1" customWidth="1"/>
    <col min="4" max="4" width="18.375" style="1" bestFit="1" customWidth="1"/>
    <col min="5" max="5" width="19.75" style="1" bestFit="1" customWidth="1"/>
    <col min="6" max="6" width="70.875" style="1" bestFit="1" customWidth="1"/>
    <col min="7" max="16384" width="9" style="1"/>
  </cols>
  <sheetData>
    <row r="1" spans="1:6" x14ac:dyDescent="0.15">
      <c r="A1" s="8" t="str">
        <f ca="1">RIGHT(CELL("filename"),LEN(CELL("filename"))-FIND("]",CELL("filename")))&amp;"_ID"</f>
        <v>コード一覧_ID</v>
      </c>
      <c r="B1" s="9" t="s">
        <v>4</v>
      </c>
      <c r="C1" s="9" t="s">
        <v>5</v>
      </c>
      <c r="D1" s="8" t="s">
        <v>6</v>
      </c>
      <c r="E1" s="10" t="s">
        <v>3</v>
      </c>
      <c r="F1" s="8" t="str">
        <f ca="1">"-- "&amp;RIGHT(CELL("filename"),LEN(CELL("filename"))-FIND("]",CELL("filename")))&amp;"（insert文）"</f>
        <v>-- コード一覧（insert文）</v>
      </c>
    </row>
    <row r="2" spans="1:6" x14ac:dyDescent="0.15">
      <c r="A2" s="2">
        <f>ROW()-1</f>
        <v>1</v>
      </c>
      <c r="B2" s="3" t="s">
        <v>7</v>
      </c>
      <c r="C2" s="3" t="s">
        <v>9</v>
      </c>
      <c r="D2" s="2" t="str">
        <f>IF(C2="null","",VLOOKUP(C2,Code!$A:$C,3,FALSE))</f>
        <v/>
      </c>
      <c r="E2" s="4" t="s">
        <v>110</v>
      </c>
      <c r="F2" s="2" t="str">
        <f>"insert into M_FACILITY_FACILITY_GRP_LINK_ATTR_GRP values ("&amp;A2&amp;", now(), 1, now(), 1, 'val', '"&amp;$B2&amp;"', "&amp;$C2&amp;");"</f>
        <v>insert into M_FACILITY_FACILITY_GRP_LINK_ATTR_GRP values (1, now(), 1, now(), 1, 'val', 'txt', null);</v>
      </c>
    </row>
  </sheetData>
  <phoneticPr fontId="2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G3"/>
  <sheetViews>
    <sheetView workbookViewId="0">
      <pane xSplit="1" ySplit="1" topLeftCell="B2" activePane="bottomRight" state="frozen"/>
      <selection activeCell="E20" sqref="E20"/>
      <selection pane="topRight" activeCell="E20" sqref="E20"/>
      <selection pane="bottomLeft" activeCell="E20" sqref="E20"/>
      <selection pane="bottomRight" activeCell="B2" sqref="B2"/>
    </sheetView>
  </sheetViews>
  <sheetFormatPr defaultRowHeight="11.25" x14ac:dyDescent="0.15"/>
  <cols>
    <col min="1" max="1" width="2.5" style="1" customWidth="1"/>
    <col min="2" max="2" width="30" style="1" bestFit="1" customWidth="1"/>
    <col min="3" max="3" width="29.5" style="1" bestFit="1" customWidth="1"/>
    <col min="4" max="4" width="7.5" style="1" bestFit="1" customWidth="1"/>
    <col min="5" max="5" width="10.875" style="1" bestFit="1" customWidth="1"/>
    <col min="6" max="6" width="4" style="1" bestFit="1" customWidth="1"/>
    <col min="7" max="7" width="85.25" style="1" bestFit="1" customWidth="1"/>
    <col min="8" max="16384" width="9" style="1"/>
  </cols>
  <sheetData>
    <row r="1" spans="1:7" x14ac:dyDescent="0.15">
      <c r="A1" s="8" t="str">
        <f ca="1">RIGHT(CELL("filename"),LEN(CELL("filename"))-FIND("]",CELL("filename")))&amp;"_ID"</f>
        <v>コード一覧_ID</v>
      </c>
      <c r="B1" s="9" t="s">
        <v>111</v>
      </c>
      <c r="C1" s="8" t="s">
        <v>112</v>
      </c>
      <c r="D1" s="9" t="s">
        <v>30</v>
      </c>
      <c r="E1" s="9" t="s">
        <v>32</v>
      </c>
      <c r="F1" s="10" t="s">
        <v>3</v>
      </c>
      <c r="G1" s="8" t="str">
        <f ca="1">"-- "&amp;RIGHT(CELL("filename"),LEN(CELL("filename"))-FIND("]",CELL("filename")))&amp;"（insert文）"</f>
        <v>-- コード一覧（insert文）</v>
      </c>
    </row>
    <row r="2" spans="1:7" x14ac:dyDescent="0.15">
      <c r="A2" s="2">
        <f>ROW()-1</f>
        <v>1</v>
      </c>
      <c r="B2" s="3">
        <v>1</v>
      </c>
      <c r="C2" s="2" t="str">
        <f ca="1">VLOOKUP(B2,施設_施設グループリンク属性グループ!$A:$E,5,FALSE)</f>
        <v>施設グループヒモ付補足文</v>
      </c>
      <c r="D2" s="3" t="s">
        <v>31</v>
      </c>
      <c r="E2" s="3" t="s">
        <v>114</v>
      </c>
      <c r="F2" s="4"/>
      <c r="G2" s="2" t="str">
        <f t="shared" ref="G2:G3" si="0">"insert into M_FACILITY_FACILITY_GRP_LINK_ATTR_GRP_LANG values ("&amp;A2&amp;", now(), 1, now(), 1, 'val', "&amp;$B2&amp;", '"&amp;$D2&amp;"', '"&amp;E2&amp;"');"</f>
        <v>insert into M_FACILITY_FACILITY_GRP_LINK_ATTR_GRP_LANG values (1, now(), 1, now(), 1, 'val', 1, 'ja', '補足文');</v>
      </c>
    </row>
    <row r="3" spans="1:7" x14ac:dyDescent="0.15">
      <c r="A3" s="5">
        <f t="shared" ref="A3" si="1">ROW()-1</f>
        <v>2</v>
      </c>
      <c r="B3" s="6">
        <v>1</v>
      </c>
      <c r="C3" s="5" t="str">
        <f ca="1">VLOOKUP(B3,施設_施設グループリンク属性グループ!$A:$E,5,FALSE)</f>
        <v>施設グループヒモ付補足文</v>
      </c>
      <c r="D3" s="6" t="s">
        <v>35</v>
      </c>
      <c r="E3" s="6" t="s">
        <v>113</v>
      </c>
      <c r="F3" s="7"/>
      <c r="G3" s="5" t="str">
        <f t="shared" si="0"/>
        <v>insert into M_FACILITY_FACILITY_GRP_LINK_ATTR_GRP_LANG values (2, now(), 1, now(), 1, 'val', 1, 'en', 'Additional Info');</v>
      </c>
    </row>
  </sheetData>
  <phoneticPr fontId="2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G5"/>
  <sheetViews>
    <sheetView workbookViewId="0">
      <pane xSplit="1" ySplit="1" topLeftCell="B2" activePane="bottomRight" state="frozen"/>
      <selection activeCell="E20" sqref="E20"/>
      <selection pane="topRight" activeCell="E20" sqref="E20"/>
      <selection pane="bottomLeft" activeCell="E20" sqref="E20"/>
      <selection pane="bottomRight" activeCell="B2" sqref="B2"/>
    </sheetView>
  </sheetViews>
  <sheetFormatPr defaultRowHeight="11.25" x14ac:dyDescent="0.15"/>
  <cols>
    <col min="1" max="1" width="2.5" style="1" customWidth="1"/>
    <col min="2" max="2" width="19.75" style="1" bestFit="1" customWidth="1"/>
    <col min="3" max="3" width="45.25" style="1" bestFit="1" customWidth="1"/>
    <col min="4" max="4" width="29.375" style="1" bestFit="1" customWidth="1"/>
    <col min="5" max="5" width="29.5" style="1" bestFit="1" customWidth="1"/>
    <col min="6" max="6" width="51.875" style="1" bestFit="1" customWidth="1"/>
    <col min="7" max="7" width="67.375" style="1" bestFit="1" customWidth="1"/>
    <col min="8" max="16384" width="9" style="1"/>
  </cols>
  <sheetData>
    <row r="1" spans="1:7" x14ac:dyDescent="0.15">
      <c r="A1" s="8" t="str">
        <f ca="1">RIGHT(CELL("filename"),LEN(CELL("filename"))-FIND("]",CELL("filename")))&amp;"_ID"</f>
        <v>コード一覧_ID</v>
      </c>
      <c r="B1" s="9" t="s">
        <v>115</v>
      </c>
      <c r="C1" s="8" t="s">
        <v>117</v>
      </c>
      <c r="D1" s="9" t="s">
        <v>116</v>
      </c>
      <c r="E1" s="8" t="s">
        <v>118</v>
      </c>
      <c r="F1" s="10" t="s">
        <v>3</v>
      </c>
      <c r="G1" s="8" t="str">
        <f ca="1">"-- "&amp;RIGHT(CELL("filename"),LEN(CELL("filename"))-FIND("]",CELL("filename")))&amp;"（insert文）"</f>
        <v>-- コード一覧（insert文）</v>
      </c>
    </row>
    <row r="2" spans="1:7" x14ac:dyDescent="0.15">
      <c r="A2" s="2">
        <f>ROW()-1</f>
        <v>1</v>
      </c>
      <c r="B2" s="3">
        <v>1</v>
      </c>
      <c r="C2" s="2" t="str">
        <f ca="1">VLOOKUP(B2,施設_施設グループ_リンク!$A:$F,6,FALSE)</f>
        <v>日光の施設グループ・日光東照宮</v>
      </c>
      <c r="D2" s="3">
        <v>1</v>
      </c>
      <c r="E2" s="2" t="str">
        <f ca="1">VLOOKUP(D2,施設_施設グループリンク属性グループ!$A:$E,5,FALSE)</f>
        <v>施設グループヒモ付補足文</v>
      </c>
      <c r="F2" s="7" t="s">
        <v>119</v>
      </c>
      <c r="G2" s="2" t="str">
        <f t="shared" ref="G2:G5" si="0">"insert into M_FACILITY_FACILITY_GRP_LINK_ATTR_VAL values ("&amp;A2&amp;", now(), 1, now(), 1, 'val', "&amp;$B2&amp;", "&amp;$D2&amp;");"</f>
        <v>insert into M_FACILITY_FACILITY_GRP_LINK_ATTR_VAL values (1, now(), 1, now(), 1, 'val', 1, 1);</v>
      </c>
    </row>
    <row r="3" spans="1:7" x14ac:dyDescent="0.15">
      <c r="A3" s="5">
        <f t="shared" ref="A3:A5" si="1">ROW()-1</f>
        <v>2</v>
      </c>
      <c r="B3" s="6">
        <v>2</v>
      </c>
      <c r="C3" s="5" t="str">
        <f ca="1">VLOOKUP(B3,施設_施設グループ_リンク!$A:$F,6,FALSE)</f>
        <v>日光の施設グループ・日光東照宮</v>
      </c>
      <c r="D3" s="6">
        <v>1</v>
      </c>
      <c r="E3" s="5" t="str">
        <f ca="1">VLOOKUP(D3,施設_施設グループリンク属性グループ!$A:$E,5,FALSE)</f>
        <v>施設グループヒモ付補足文</v>
      </c>
      <c r="F3" s="7" t="s">
        <v>120</v>
      </c>
      <c r="G3" s="5" t="str">
        <f t="shared" si="0"/>
        <v>insert into M_FACILITY_FACILITY_GRP_LINK_ATTR_VAL values (2, now(), 1, now(), 1, 'val', 2, 1);</v>
      </c>
    </row>
    <row r="4" spans="1:7" x14ac:dyDescent="0.15">
      <c r="A4" s="5">
        <f t="shared" si="1"/>
        <v>3</v>
      </c>
      <c r="B4" s="6">
        <v>3</v>
      </c>
      <c r="C4" s="5" t="str">
        <f ca="1">VLOOKUP(B4,施設_施設グループ_リンク!$A:$F,6,FALSE)</f>
        <v>富士五湖の施設グループ・日光東照宮</v>
      </c>
      <c r="D4" s="6">
        <v>1</v>
      </c>
      <c r="E4" s="5" t="str">
        <f ca="1">VLOOKUP(D4,施設_施設グループリンク属性グループ!$A:$E,5,FALSE)</f>
        <v>施設グループヒモ付補足文</v>
      </c>
      <c r="F4" s="7" t="s">
        <v>121</v>
      </c>
      <c r="G4" s="5" t="str">
        <f t="shared" si="0"/>
        <v>insert into M_FACILITY_FACILITY_GRP_LINK_ATTR_VAL values (3, now(), 1, now(), 1, 'val', 3, 1);</v>
      </c>
    </row>
    <row r="5" spans="1:7" x14ac:dyDescent="0.15">
      <c r="A5" s="5">
        <f t="shared" si="1"/>
        <v>4</v>
      </c>
      <c r="B5" s="6">
        <v>4</v>
      </c>
      <c r="C5" s="5" t="str">
        <f ca="1">VLOOKUP(B5,施設_施設グループ_リンク!$A:$F,6,FALSE)</f>
        <v>富士五湖の施設グループ・日光東照宮</v>
      </c>
      <c r="D5" s="6">
        <v>1</v>
      </c>
      <c r="E5" s="5" t="str">
        <f ca="1">VLOOKUP(D5,施設_施設グループリンク属性グループ!$A:$E,5,FALSE)</f>
        <v>施設グループヒモ付補足文</v>
      </c>
      <c r="F5" s="7" t="s">
        <v>122</v>
      </c>
      <c r="G5" s="5" t="str">
        <f t="shared" si="0"/>
        <v>insert into M_FACILITY_FACILITY_GRP_LINK_ATTR_VAL values (4, now(), 1, now(), 1, 'val', 4, 1);</v>
      </c>
    </row>
  </sheetData>
  <phoneticPr fontId="2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G9"/>
  <sheetViews>
    <sheetView workbookViewId="0">
      <pane xSplit="1" ySplit="1" topLeftCell="B2" activePane="bottomRight" state="frozen"/>
      <selection activeCell="E20" sqref="E20"/>
      <selection pane="topRight" activeCell="E20" sqref="E20"/>
      <selection pane="bottomLeft" activeCell="E20" sqref="E20"/>
      <selection pane="bottomRight" activeCell="B2" sqref="B2"/>
    </sheetView>
  </sheetViews>
  <sheetFormatPr defaultRowHeight="11.25" x14ac:dyDescent="0.15"/>
  <cols>
    <col min="1" max="1" width="2.5" style="1" customWidth="1"/>
    <col min="2" max="2" width="24.75" style="1" bestFit="1" customWidth="1"/>
    <col min="3" max="3" width="51.875" style="1" bestFit="1" customWidth="1"/>
    <col min="4" max="4" width="7.5" style="1" bestFit="1" customWidth="1"/>
    <col min="5" max="5" width="51.875" style="1" bestFit="1" customWidth="1"/>
    <col min="6" max="6" width="4" style="1" bestFit="1" customWidth="1"/>
    <col min="7" max="7" width="111.25" style="1" bestFit="1" customWidth="1"/>
    <col min="8" max="16384" width="9" style="1"/>
  </cols>
  <sheetData>
    <row r="1" spans="1:7" x14ac:dyDescent="0.15">
      <c r="A1" s="8" t="str">
        <f ca="1">RIGHT(CELL("filename"),LEN(CELL("filename"))-FIND("]",CELL("filename")))&amp;"_ID"</f>
        <v>コード一覧_ID</v>
      </c>
      <c r="B1" s="9" t="s">
        <v>123</v>
      </c>
      <c r="C1" s="8" t="s">
        <v>124</v>
      </c>
      <c r="D1" s="9" t="s">
        <v>30</v>
      </c>
      <c r="E1" s="9" t="s">
        <v>44</v>
      </c>
      <c r="F1" s="10" t="s">
        <v>3</v>
      </c>
      <c r="G1" s="8" t="str">
        <f ca="1">"-- "&amp;RIGHT(CELL("filename"),LEN(CELL("filename"))-FIND("]",CELL("filename")))&amp;"（insert文）"</f>
        <v>-- コード一覧（insert文）</v>
      </c>
    </row>
    <row r="2" spans="1:7" x14ac:dyDescent="0.15">
      <c r="A2" s="2">
        <f>ROW()-1</f>
        <v>1</v>
      </c>
      <c r="B2" s="3">
        <v>1</v>
      </c>
      <c r="C2" s="2" t="str">
        <f ca="1">VLOOKUP(B2,施設_施設グループリンク属性値!$A:$F,6,FALSE)</f>
        <v>日光の施設グループ・日光東照宮の補足文</v>
      </c>
      <c r="D2" s="3" t="s">
        <v>31</v>
      </c>
      <c r="E2" s="3" t="str">
        <f t="shared" ref="E2:E8" ca="1" si="0">C2</f>
        <v>日光の施設グループ・日光東照宮の補足文</v>
      </c>
      <c r="F2" s="4"/>
      <c r="G2" s="2" t="str">
        <f t="shared" ref="G2:G9" ca="1" si="1">"insert into M_FACILITY_FACILITY_GRP_LINK_ATTR_VAL_LANG values ("&amp;A2&amp;", now(), 1, now(), 1, 'val', "&amp;$B2&amp;", '"&amp;$D2&amp;"', '"&amp;$E2&amp;"');"</f>
        <v>insert into M_FACILITY_FACILITY_GRP_LINK_ATTR_VAL_LANG values (1, now(), 1, now(), 1, 'val', 1, 'ja', '日光の施設グループ・日光東照宮の補足文');</v>
      </c>
    </row>
    <row r="3" spans="1:7" x14ac:dyDescent="0.15">
      <c r="A3" s="5">
        <f t="shared" ref="A3:A9" si="2">ROW()-1</f>
        <v>2</v>
      </c>
      <c r="B3" s="6">
        <v>1</v>
      </c>
      <c r="C3" s="5" t="str">
        <f ca="1">VLOOKUP(B3,施設_施設グループリンク属性値!$A:$F,6,FALSE)</f>
        <v>日光の施設グループ・日光東照宮の補足文</v>
      </c>
      <c r="D3" s="6" t="s">
        <v>35</v>
      </c>
      <c r="E3" s="6" t="s">
        <v>125</v>
      </c>
      <c r="F3" s="7"/>
      <c r="G3" s="5" t="str">
        <f t="shared" si="1"/>
        <v>insert into M_FACILITY_FACILITY_GRP_LINK_ATTR_VAL_LANG values (2, now(), 1, now(), 1, 'val', 1, 'en', 'Toshogu in Nikko Faciligy Group (Additional Info)');</v>
      </c>
    </row>
    <row r="4" spans="1:7" x14ac:dyDescent="0.15">
      <c r="A4" s="5">
        <f t="shared" si="2"/>
        <v>3</v>
      </c>
      <c r="B4" s="6">
        <v>2</v>
      </c>
      <c r="C4" s="5" t="str">
        <f ca="1">VLOOKUP(B4,施設_施設グループリンク属性値!$A:$F,6,FALSE)</f>
        <v>日光の施設グループ・華厳の滝の補足文</v>
      </c>
      <c r="D4" s="6" t="s">
        <v>31</v>
      </c>
      <c r="E4" s="6" t="str">
        <f t="shared" ca="1" si="0"/>
        <v>日光の施設グループ・華厳の滝の補足文</v>
      </c>
      <c r="F4" s="7"/>
      <c r="G4" s="5" t="str">
        <f t="shared" ca="1" si="1"/>
        <v>insert into M_FACILITY_FACILITY_GRP_LINK_ATTR_VAL_LANG values (3, now(), 1, now(), 1, 'val', 2, 'ja', '日光の施設グループ・華厳の滝の補足文');</v>
      </c>
    </row>
    <row r="5" spans="1:7" x14ac:dyDescent="0.15">
      <c r="A5" s="5">
        <f t="shared" si="2"/>
        <v>4</v>
      </c>
      <c r="B5" s="6">
        <v>2</v>
      </c>
      <c r="C5" s="5" t="str">
        <f ca="1">VLOOKUP(B5,施設_施設グループリンク属性値!$A:$F,6,FALSE)</f>
        <v>日光の施設グループ・華厳の滝の補足文</v>
      </c>
      <c r="D5" s="6" t="s">
        <v>35</v>
      </c>
      <c r="E5" s="6" t="s">
        <v>126</v>
      </c>
      <c r="F5" s="7"/>
      <c r="G5" s="5" t="str">
        <f t="shared" si="1"/>
        <v>insert into M_FACILITY_FACILITY_GRP_LINK_ATTR_VAL_LANG values (4, now(), 1, now(), 1, 'val', 2, 'en', 'Kegon Waterfall in Nikko Faciligy Group (Additional Info)');</v>
      </c>
    </row>
    <row r="6" spans="1:7" x14ac:dyDescent="0.15">
      <c r="A6" s="5">
        <f t="shared" si="2"/>
        <v>5</v>
      </c>
      <c r="B6" s="6">
        <v>3</v>
      </c>
      <c r="C6" s="5" t="str">
        <f ca="1">VLOOKUP(B6,施設_施設グループリンク属性値!$A:$F,6,FALSE)</f>
        <v>富士五湖の施設グループ・道の駅　富士吉田の補足文</v>
      </c>
      <c r="D6" s="6" t="s">
        <v>31</v>
      </c>
      <c r="E6" s="6" t="str">
        <f t="shared" ca="1" si="0"/>
        <v>富士五湖の施設グループ・道の駅　富士吉田の補足文</v>
      </c>
      <c r="F6" s="7"/>
      <c r="G6" s="5" t="str">
        <f t="shared" ca="1" si="1"/>
        <v>insert into M_FACILITY_FACILITY_GRP_LINK_ATTR_VAL_LANG values (5, now(), 1, now(), 1, 'val', 3, 'ja', '富士五湖の施設グループ・道の駅　富士吉田の補足文');</v>
      </c>
    </row>
    <row r="7" spans="1:7" x14ac:dyDescent="0.15">
      <c r="A7" s="5">
        <f t="shared" si="2"/>
        <v>6</v>
      </c>
      <c r="B7" s="6">
        <v>3</v>
      </c>
      <c r="C7" s="5" t="str">
        <f ca="1">VLOOKUP(B7,施設_施設グループリンク属性値!$A:$F,6,FALSE)</f>
        <v>富士五湖の施設グループ・道の駅　富士吉田の補足文</v>
      </c>
      <c r="D7" s="6" t="s">
        <v>35</v>
      </c>
      <c r="E7" s="6" t="s">
        <v>127</v>
      </c>
      <c r="F7" s="7"/>
      <c r="G7" s="5" t="str">
        <f t="shared" si="1"/>
        <v>insert into M_FACILITY_FACILITY_GRP_LINK_ATTR_VAL_LANG values (6, now(), 1, now(), 1, 'val', 3, 'en', 'Road Station in Fuji Goko Group (Additional Info)');</v>
      </c>
    </row>
    <row r="8" spans="1:7" x14ac:dyDescent="0.15">
      <c r="A8" s="5">
        <f t="shared" si="2"/>
        <v>7</v>
      </c>
      <c r="B8" s="6">
        <v>4</v>
      </c>
      <c r="C8" s="5" t="str">
        <f ca="1">VLOOKUP(B8,施設_施設グループリンク属性値!$A:$F,6,FALSE)</f>
        <v>富士五湖の施設グループ・富士吉田市上吉田・歴史民俗博物館の補足文</v>
      </c>
      <c r="D8" s="6" t="s">
        <v>31</v>
      </c>
      <c r="E8" s="6" t="str">
        <f t="shared" ca="1" si="0"/>
        <v>富士五湖の施設グループ・富士吉田市上吉田・歴史民俗博物館の補足文</v>
      </c>
      <c r="F8" s="7"/>
      <c r="G8" s="5" t="str">
        <f t="shared" ca="1" si="1"/>
        <v>insert into M_FACILITY_FACILITY_GRP_LINK_ATTR_VAL_LANG values (7, now(), 1, now(), 1, 'val', 4, 'ja', '富士五湖の施設グループ・富士吉田市上吉田・歴史民俗博物館の補足文');</v>
      </c>
    </row>
    <row r="9" spans="1:7" x14ac:dyDescent="0.15">
      <c r="A9" s="5">
        <f t="shared" si="2"/>
        <v>8</v>
      </c>
      <c r="B9" s="6">
        <v>4</v>
      </c>
      <c r="C9" s="5" t="str">
        <f ca="1">VLOOKUP(B9,施設_施設グループリンク属性値!$A:$F,6,FALSE)</f>
        <v>富士五湖の施設グループ・富士吉田市上吉田・歴史民俗博物館の補足文</v>
      </c>
      <c r="D9" s="6" t="s">
        <v>35</v>
      </c>
      <c r="E9" s="6" t="s">
        <v>128</v>
      </c>
      <c r="F9" s="7"/>
      <c r="G9" s="5" t="str">
        <f t="shared" si="1"/>
        <v>insert into M_FACILITY_FACILITY_GRP_LINK_ATTR_VAL_LANG values (8, now(), 1, now(), 1, 'val', 4, 'en', 'History Museum in Fuji Goko Group (Additional Info)');</v>
      </c>
    </row>
  </sheetData>
  <phoneticPr fontId="2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workbookViewId="0"/>
  </sheetViews>
  <sheetFormatPr defaultRowHeight="13.5" x14ac:dyDescent="0.15"/>
  <sheetData>
    <row r="1" spans="1:3" x14ac:dyDescent="0.15">
      <c r="A1">
        <v>1</v>
      </c>
      <c r="B1" t="s">
        <v>15</v>
      </c>
      <c r="C1" t="s">
        <v>16</v>
      </c>
    </row>
    <row r="2" spans="1:3" x14ac:dyDescent="0.15">
      <c r="A2" t="s">
        <v>17</v>
      </c>
    </row>
    <row r="3" spans="1:3" x14ac:dyDescent="0.15">
      <c r="A3" t="s">
        <v>17</v>
      </c>
    </row>
    <row r="4" spans="1:3" x14ac:dyDescent="0.15">
      <c r="A4" t="s">
        <v>17</v>
      </c>
    </row>
    <row r="5" spans="1:3" x14ac:dyDescent="0.15">
      <c r="A5" t="s">
        <v>17</v>
      </c>
    </row>
    <row r="6" spans="1:3" x14ac:dyDescent="0.15">
      <c r="A6" t="s">
        <v>17</v>
      </c>
    </row>
    <row r="7" spans="1:3" x14ac:dyDescent="0.15">
      <c r="A7">
        <v>2</v>
      </c>
      <c r="B7" t="s">
        <v>18</v>
      </c>
      <c r="C7" t="s">
        <v>10</v>
      </c>
    </row>
    <row r="8" spans="1:3" x14ac:dyDescent="0.15">
      <c r="A8" t="s">
        <v>17</v>
      </c>
    </row>
    <row r="9" spans="1:3" x14ac:dyDescent="0.15">
      <c r="A9" t="s">
        <v>17</v>
      </c>
    </row>
    <row r="10" spans="1:3" x14ac:dyDescent="0.15">
      <c r="A10" t="s">
        <v>17</v>
      </c>
    </row>
    <row r="11" spans="1:3" x14ac:dyDescent="0.15">
      <c r="A11" t="s">
        <v>17</v>
      </c>
    </row>
    <row r="12" spans="1:3" x14ac:dyDescent="0.15">
      <c r="A12" t="s">
        <v>17</v>
      </c>
    </row>
    <row r="13" spans="1:3" x14ac:dyDescent="0.15">
      <c r="A13">
        <v>3</v>
      </c>
      <c r="B13" t="s">
        <v>19</v>
      </c>
      <c r="C13" t="s">
        <v>11</v>
      </c>
    </row>
    <row r="14" spans="1:3" x14ac:dyDescent="0.15">
      <c r="A14" t="s">
        <v>17</v>
      </c>
    </row>
    <row r="15" spans="1:3" x14ac:dyDescent="0.15">
      <c r="A15" t="s">
        <v>17</v>
      </c>
    </row>
    <row r="16" spans="1:3" x14ac:dyDescent="0.15">
      <c r="A16" t="s">
        <v>17</v>
      </c>
    </row>
    <row r="17" spans="1:3" x14ac:dyDescent="0.15">
      <c r="A17">
        <v>4</v>
      </c>
      <c r="B17" t="s">
        <v>20</v>
      </c>
      <c r="C17" t="s">
        <v>12</v>
      </c>
    </row>
    <row r="18" spans="1:3" x14ac:dyDescent="0.15">
      <c r="A18" t="s">
        <v>17</v>
      </c>
    </row>
    <row r="19" spans="1:3" x14ac:dyDescent="0.15">
      <c r="A19" t="s">
        <v>17</v>
      </c>
    </row>
    <row r="20" spans="1:3" x14ac:dyDescent="0.15">
      <c r="A20" t="s">
        <v>17</v>
      </c>
    </row>
    <row r="21" spans="1:3" x14ac:dyDescent="0.15">
      <c r="A21" t="s">
        <v>17</v>
      </c>
    </row>
    <row r="22" spans="1:3" x14ac:dyDescent="0.15">
      <c r="A22" t="s">
        <v>17</v>
      </c>
    </row>
    <row r="23" spans="1:3" x14ac:dyDescent="0.15">
      <c r="A23">
        <v>5</v>
      </c>
      <c r="B23" t="s">
        <v>21</v>
      </c>
      <c r="C23" t="s">
        <v>13</v>
      </c>
    </row>
    <row r="24" spans="1:3" x14ac:dyDescent="0.15">
      <c r="A24" t="s">
        <v>17</v>
      </c>
    </row>
    <row r="25" spans="1:3" x14ac:dyDescent="0.15">
      <c r="A25">
        <v>6</v>
      </c>
      <c r="B25" t="s">
        <v>22</v>
      </c>
      <c r="C25" t="s">
        <v>14</v>
      </c>
    </row>
    <row r="26" spans="1:3" x14ac:dyDescent="0.15">
      <c r="A26" t="s">
        <v>17</v>
      </c>
    </row>
    <row r="27" spans="1:3" x14ac:dyDescent="0.15">
      <c r="A27" t="s">
        <v>17</v>
      </c>
    </row>
    <row r="28" spans="1:3" x14ac:dyDescent="0.15">
      <c r="A28" t="s">
        <v>17</v>
      </c>
    </row>
    <row r="29" spans="1:3" x14ac:dyDescent="0.15">
      <c r="A29">
        <v>7</v>
      </c>
      <c r="B29" t="s">
        <v>138</v>
      </c>
      <c r="C29" t="s">
        <v>139</v>
      </c>
    </row>
    <row r="30" spans="1:3" x14ac:dyDescent="0.15">
      <c r="A30" t="s">
        <v>17</v>
      </c>
    </row>
    <row r="31" spans="1:3" x14ac:dyDescent="0.15">
      <c r="A31" t="s">
        <v>17</v>
      </c>
    </row>
    <row r="32" spans="1:3" x14ac:dyDescent="0.15">
      <c r="A32" t="s">
        <v>17</v>
      </c>
    </row>
    <row r="33" spans="1:3" x14ac:dyDescent="0.15">
      <c r="A33" t="s">
        <v>17</v>
      </c>
    </row>
    <row r="34" spans="1:3" x14ac:dyDescent="0.15">
      <c r="A34" t="s">
        <v>17</v>
      </c>
    </row>
    <row r="35" spans="1:3" x14ac:dyDescent="0.15">
      <c r="A35">
        <v>8</v>
      </c>
      <c r="B35" t="s">
        <v>140</v>
      </c>
      <c r="C35" t="s">
        <v>141</v>
      </c>
    </row>
    <row r="36" spans="1:3" x14ac:dyDescent="0.15">
      <c r="A36" t="s">
        <v>17</v>
      </c>
    </row>
    <row r="37" spans="1:3" x14ac:dyDescent="0.15">
      <c r="A37">
        <v>9</v>
      </c>
      <c r="B37" t="s">
        <v>157</v>
      </c>
      <c r="C37" t="s">
        <v>158</v>
      </c>
    </row>
    <row r="38" spans="1:3" x14ac:dyDescent="0.15">
      <c r="A38" t="s">
        <v>17</v>
      </c>
    </row>
    <row r="39" spans="1:3" x14ac:dyDescent="0.15">
      <c r="A39" t="s">
        <v>17</v>
      </c>
    </row>
    <row r="40" spans="1:3" x14ac:dyDescent="0.15">
      <c r="A40" t="s">
        <v>17</v>
      </c>
    </row>
    <row r="41" spans="1:3" x14ac:dyDescent="0.15">
      <c r="A41">
        <v>10</v>
      </c>
      <c r="B41" t="s">
        <v>169</v>
      </c>
      <c r="C41" t="s">
        <v>170</v>
      </c>
    </row>
    <row r="42" spans="1:3" x14ac:dyDescent="0.15">
      <c r="A42" t="s">
        <v>17</v>
      </c>
    </row>
    <row r="43" spans="1:3" x14ac:dyDescent="0.15">
      <c r="A43" t="s">
        <v>17</v>
      </c>
    </row>
    <row r="44" spans="1:3" x14ac:dyDescent="0.15">
      <c r="A44" t="s">
        <v>17</v>
      </c>
    </row>
    <row r="45" spans="1:3" x14ac:dyDescent="0.15">
      <c r="A45" t="s">
        <v>17</v>
      </c>
    </row>
    <row r="46" spans="1:3" x14ac:dyDescent="0.15">
      <c r="A46" t="s">
        <v>17</v>
      </c>
    </row>
    <row r="47" spans="1:3" x14ac:dyDescent="0.15">
      <c r="A47">
        <v>11</v>
      </c>
      <c r="B47" t="s">
        <v>171</v>
      </c>
      <c r="C47" t="s">
        <v>172</v>
      </c>
    </row>
    <row r="48" spans="1:3" x14ac:dyDescent="0.15">
      <c r="A48" t="s">
        <v>17</v>
      </c>
    </row>
    <row r="49" spans="1:3" x14ac:dyDescent="0.15">
      <c r="A49" t="s">
        <v>17</v>
      </c>
    </row>
    <row r="50" spans="1:3" x14ac:dyDescent="0.15">
      <c r="A50" t="s">
        <v>17</v>
      </c>
    </row>
    <row r="51" spans="1:3" x14ac:dyDescent="0.15">
      <c r="A51" t="s">
        <v>17</v>
      </c>
    </row>
    <row r="52" spans="1:3" x14ac:dyDescent="0.15">
      <c r="A52" t="s">
        <v>17</v>
      </c>
    </row>
    <row r="53" spans="1:3" x14ac:dyDescent="0.15">
      <c r="A53" t="s">
        <v>17</v>
      </c>
    </row>
    <row r="54" spans="1:3" x14ac:dyDescent="0.15">
      <c r="A54" t="s">
        <v>17</v>
      </c>
    </row>
    <row r="55" spans="1:3" x14ac:dyDescent="0.15">
      <c r="A55" t="s">
        <v>17</v>
      </c>
    </row>
    <row r="56" spans="1:3" x14ac:dyDescent="0.15">
      <c r="A56" t="s">
        <v>17</v>
      </c>
    </row>
    <row r="57" spans="1:3" x14ac:dyDescent="0.15">
      <c r="A57" t="s">
        <v>17</v>
      </c>
    </row>
    <row r="58" spans="1:3" x14ac:dyDescent="0.15">
      <c r="A58" t="s">
        <v>17</v>
      </c>
    </row>
    <row r="59" spans="1:3" x14ac:dyDescent="0.15">
      <c r="A59" t="s">
        <v>17</v>
      </c>
    </row>
    <row r="60" spans="1:3" x14ac:dyDescent="0.15">
      <c r="A60" t="s">
        <v>17</v>
      </c>
    </row>
    <row r="61" spans="1:3" x14ac:dyDescent="0.15">
      <c r="A61" t="s">
        <v>17</v>
      </c>
    </row>
    <row r="62" spans="1:3" x14ac:dyDescent="0.15">
      <c r="A62" t="s">
        <v>17</v>
      </c>
    </row>
    <row r="63" spans="1:3" x14ac:dyDescent="0.15">
      <c r="A63">
        <v>12</v>
      </c>
      <c r="B63" t="s">
        <v>173</v>
      </c>
      <c r="C63" t="s">
        <v>174</v>
      </c>
    </row>
    <row r="64" spans="1:3" x14ac:dyDescent="0.15">
      <c r="A64" t="s">
        <v>17</v>
      </c>
    </row>
    <row r="65" spans="1:3" x14ac:dyDescent="0.15">
      <c r="A65" t="s">
        <v>17</v>
      </c>
    </row>
    <row r="66" spans="1:3" x14ac:dyDescent="0.15">
      <c r="A66" t="s">
        <v>17</v>
      </c>
    </row>
    <row r="67" spans="1:3" x14ac:dyDescent="0.15">
      <c r="A67" t="s">
        <v>17</v>
      </c>
    </row>
    <row r="68" spans="1:3" x14ac:dyDescent="0.15">
      <c r="A68" t="s">
        <v>17</v>
      </c>
    </row>
    <row r="69" spans="1:3" x14ac:dyDescent="0.15">
      <c r="A69" t="s">
        <v>17</v>
      </c>
    </row>
    <row r="70" spans="1:3" x14ac:dyDescent="0.15">
      <c r="A70" t="s">
        <v>17</v>
      </c>
    </row>
    <row r="71" spans="1:3" x14ac:dyDescent="0.15">
      <c r="A71" t="s">
        <v>17</v>
      </c>
    </row>
    <row r="72" spans="1:3" x14ac:dyDescent="0.15">
      <c r="A72" t="s">
        <v>17</v>
      </c>
    </row>
    <row r="73" spans="1:3" x14ac:dyDescent="0.15">
      <c r="A73" t="s">
        <v>17</v>
      </c>
    </row>
    <row r="74" spans="1:3" x14ac:dyDescent="0.15">
      <c r="A74" t="s">
        <v>17</v>
      </c>
    </row>
    <row r="75" spans="1:3" x14ac:dyDescent="0.15">
      <c r="A75">
        <v>13</v>
      </c>
      <c r="B75" t="s">
        <v>175</v>
      </c>
      <c r="C75" t="s">
        <v>176</v>
      </c>
    </row>
    <row r="76" spans="1:3" x14ac:dyDescent="0.15">
      <c r="A76" t="s">
        <v>17</v>
      </c>
    </row>
    <row r="77" spans="1:3" x14ac:dyDescent="0.15">
      <c r="A77" t="s">
        <v>17</v>
      </c>
    </row>
    <row r="78" spans="1:3" x14ac:dyDescent="0.15">
      <c r="A78" t="s">
        <v>17</v>
      </c>
    </row>
    <row r="79" spans="1:3" x14ac:dyDescent="0.15">
      <c r="A79" t="s">
        <v>17</v>
      </c>
    </row>
    <row r="80" spans="1:3" x14ac:dyDescent="0.15">
      <c r="A80" t="s">
        <v>17</v>
      </c>
    </row>
    <row r="81" spans="1:3" x14ac:dyDescent="0.15">
      <c r="A81" t="s">
        <v>17</v>
      </c>
    </row>
    <row r="82" spans="1:3" x14ac:dyDescent="0.15">
      <c r="A82" t="s">
        <v>17</v>
      </c>
    </row>
    <row r="83" spans="1:3" x14ac:dyDescent="0.15">
      <c r="A83" t="s">
        <v>17</v>
      </c>
    </row>
    <row r="84" spans="1:3" x14ac:dyDescent="0.15">
      <c r="A84" t="s">
        <v>17</v>
      </c>
    </row>
    <row r="85" spans="1:3" x14ac:dyDescent="0.15">
      <c r="A85" t="s">
        <v>17</v>
      </c>
    </row>
    <row r="86" spans="1:3" x14ac:dyDescent="0.15">
      <c r="A86" t="s">
        <v>17</v>
      </c>
    </row>
    <row r="87" spans="1:3" x14ac:dyDescent="0.15">
      <c r="A87" t="s">
        <v>17</v>
      </c>
    </row>
    <row r="88" spans="1:3" x14ac:dyDescent="0.15">
      <c r="A88" t="s">
        <v>17</v>
      </c>
    </row>
    <row r="89" spans="1:3" x14ac:dyDescent="0.15">
      <c r="A89" t="s">
        <v>17</v>
      </c>
    </row>
    <row r="90" spans="1:3" x14ac:dyDescent="0.15">
      <c r="A90" t="s">
        <v>17</v>
      </c>
    </row>
    <row r="91" spans="1:3" x14ac:dyDescent="0.15">
      <c r="A91" t="s">
        <v>17</v>
      </c>
    </row>
    <row r="92" spans="1:3" x14ac:dyDescent="0.15">
      <c r="A92" t="s">
        <v>17</v>
      </c>
    </row>
    <row r="93" spans="1:3" x14ac:dyDescent="0.15">
      <c r="A93">
        <v>14</v>
      </c>
      <c r="B93" t="s">
        <v>177</v>
      </c>
      <c r="C93" t="s">
        <v>178</v>
      </c>
    </row>
    <row r="94" spans="1:3" x14ac:dyDescent="0.15">
      <c r="A94" t="s">
        <v>17</v>
      </c>
    </row>
    <row r="95" spans="1:3" x14ac:dyDescent="0.15">
      <c r="A95" t="s">
        <v>17</v>
      </c>
    </row>
    <row r="96" spans="1:3" x14ac:dyDescent="0.15">
      <c r="A96" t="s">
        <v>17</v>
      </c>
    </row>
    <row r="97" spans="1:3" x14ac:dyDescent="0.15">
      <c r="A97" t="s">
        <v>17</v>
      </c>
    </row>
    <row r="98" spans="1:3" x14ac:dyDescent="0.15">
      <c r="A98" t="s">
        <v>17</v>
      </c>
    </row>
    <row r="99" spans="1:3" x14ac:dyDescent="0.15">
      <c r="A99" t="s">
        <v>17</v>
      </c>
    </row>
    <row r="100" spans="1:3" x14ac:dyDescent="0.15">
      <c r="A100" t="s">
        <v>17</v>
      </c>
    </row>
    <row r="101" spans="1:3" x14ac:dyDescent="0.15">
      <c r="A101" t="s">
        <v>17</v>
      </c>
    </row>
    <row r="102" spans="1:3" x14ac:dyDescent="0.15">
      <c r="A102">
        <v>15</v>
      </c>
      <c r="B102" t="s">
        <v>179</v>
      </c>
      <c r="C102" t="s">
        <v>180</v>
      </c>
    </row>
    <row r="103" spans="1:3" x14ac:dyDescent="0.15">
      <c r="A103" t="s">
        <v>17</v>
      </c>
    </row>
    <row r="104" spans="1:3" x14ac:dyDescent="0.15">
      <c r="A104" t="s">
        <v>17</v>
      </c>
    </row>
    <row r="105" spans="1:3" x14ac:dyDescent="0.15">
      <c r="A105" t="s">
        <v>17</v>
      </c>
    </row>
    <row r="106" spans="1:3" x14ac:dyDescent="0.15">
      <c r="A106" t="s">
        <v>17</v>
      </c>
    </row>
    <row r="107" spans="1:3" x14ac:dyDescent="0.15">
      <c r="A107">
        <v>16</v>
      </c>
      <c r="B107" t="s">
        <v>181</v>
      </c>
      <c r="C107" t="s">
        <v>182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21</vt:i4>
      </vt:variant>
    </vt:vector>
  </HeadingPairs>
  <TitlesOfParts>
    <vt:vector size="21" baseType="lpstr">
      <vt:lpstr>地域</vt:lpstr>
      <vt:lpstr>地域属性グループ</vt:lpstr>
      <vt:lpstr>地域属性グループ_多言語</vt:lpstr>
      <vt:lpstr>地域属性値</vt:lpstr>
      <vt:lpstr>地域属性値_多言語</vt:lpstr>
      <vt:lpstr>施設</vt:lpstr>
      <vt:lpstr>施設属性グループ</vt:lpstr>
      <vt:lpstr>施設属性グループ_多言語</vt:lpstr>
      <vt:lpstr>施設属性値</vt:lpstr>
      <vt:lpstr>施設属性値_多言語</vt:lpstr>
      <vt:lpstr>施設グループ</vt:lpstr>
      <vt:lpstr>施設グループ属性グループ</vt:lpstr>
      <vt:lpstr>施設グループ属性グループ_多言語</vt:lpstr>
      <vt:lpstr>施設グループ属性値</vt:lpstr>
      <vt:lpstr>施設グループ属性値_多言語</vt:lpstr>
      <vt:lpstr>施設_施設グループ_リンク</vt:lpstr>
      <vt:lpstr>施設_施設グループリンク属性グループ</vt:lpstr>
      <vt:lpstr>施設_施設グループリンク属性グループ_多言語</vt:lpstr>
      <vt:lpstr>施設_施設グループリンク属性値</vt:lpstr>
      <vt:lpstr>施設_施設グループリンク属性値_多言語</vt:lpstr>
      <vt:lpstr>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中島 潤</dc:creator>
  <cp:lastModifiedBy>鈴木 直哉</cp:lastModifiedBy>
  <dcterms:created xsi:type="dcterms:W3CDTF">2015-01-20T03:08:14Z</dcterms:created>
  <dcterms:modified xsi:type="dcterms:W3CDTF">2015-02-10T10:34:30Z</dcterms:modified>
</cp:coreProperties>
</file>