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43" name="ID_296C78F3C424414D87A93947A8ED779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87550" y="21251799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6" name="ID_6D50780F14F3402BAF5D8D6A4DE3FA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87550" y="19871055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7" name="ID_57EA09ED8068479FAE45B8E1D0D66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87550" y="19861911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5" name="ID_1D2A328BB54A426B87883DE8E96CDB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87550" y="19866483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4" name="ID_F57A16D4E0144C80A8F9216728862B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19755" y="1789626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5" name="ID_6A34D5679C014F84BD7A305355013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19755" y="1789182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7" name="ID_8CCED8CBE63D4037B33A84258B72C87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19755" y="1790071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7" name="ID_4331D9401525468DAA3E805EB7DAAD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19755" y="2030634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3" name="ID_7DEC7CE18A2D449F92918E7F6159D28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819755" y="1901640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4" name="ID_684ADD9555BE4FBAB1FAD5D06E7EAB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819755" y="1902085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0" name="ID_09CBCA16E55246569F56DA8978A87E3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19755" y="21804312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1" name="ID_3E8773D660384FA9B54A523019E65FB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819755" y="2180875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2" name="ID_CD89E93A243344CC92E6FF5F95286FC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819755" y="21813202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9" name="ID_3181B3E1E2E042ACAEB49CAFC2EA509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819755" y="2269775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3" name="ID_784B999415FD4768827E82B2BCF9B87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004415" y="324064630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9" name="ID_3A76C34FC84E4DC8A52F758182FE968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004415" y="326914510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9" name="ID_F877D4FF6DAE4CA0A74FCFAA4EF805CA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601825" y="11206988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9" name="ID_D0F8D0E026984DD6AEF6403385CE407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963775" y="308767480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8" name="ID_B021E1EE790B4ED4803D5E65677A125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963775" y="306546250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88D8A545CEEC4061BAF1E98D1C56B89D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601825" y="8595233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1E61F9E0E424A83BE7ECE962FF4EDC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214840" y="159711390"/>
          <a:ext cx="4438650" cy="4086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075198C3D1504A9F9EB1BC5EFE4568E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4601825" y="9126728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5" name="ID_F1783778B834475CB62B981ED647638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601825" y="34215197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5" name="ID_F5A0A5D50B1A44308499D54E2DEE8D0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4601825" y="17184878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9" name="ID_BD3DD933AF0F447B93DC79C3AAC1B84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601825" y="20939633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1" name="ID_65DE98AB99E34B8EA03CD4E651E4066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4601825" y="2072817800"/>
          <a:ext cx="444817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52" name="ID_6449FBE9189945488FED8CE09420E7EC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4963775" y="302187610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56" name="ID_13B101C8A6B84852B8F88F869B858AA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4154150" y="30911800"/>
          <a:ext cx="4448175" cy="4095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<sst xmlns="http://schemas.openxmlformats.org/spreadsheetml/2006/main" count="393" uniqueCount="219">
  <si>
    <t>单号</t>
  </si>
  <si>
    <t>件数</t>
  </si>
  <si>
    <t>实重</t>
  </si>
  <si>
    <t>总抛重</t>
  </si>
  <si>
    <t>总体积
T.CBM</t>
  </si>
  <si>
    <t>中文品名</t>
  </si>
  <si>
    <t>英文品名DESCRIPTION OF GOODS</t>
  </si>
  <si>
    <t>清关HS CODE</t>
  </si>
  <si>
    <t>单价</t>
  </si>
  <si>
    <t>总数量</t>
  </si>
  <si>
    <t>清关申报金额
（USD）</t>
  </si>
  <si>
    <t>中英文材质
MATERIAL</t>
  </si>
  <si>
    <t>中英文用途
USE FOR</t>
  </si>
  <si>
    <t>型号
MODEL</t>
  </si>
  <si>
    <t>品牌
LOGO</t>
  </si>
  <si>
    <t>买单/退税</t>
  </si>
  <si>
    <t>图片</t>
  </si>
  <si>
    <t>FBA198LG4FTY</t>
  </si>
  <si>
    <t>充气泵</t>
  </si>
  <si>
    <t>AIR COMPRESSOR</t>
  </si>
  <si>
    <t>8414.80.1690</t>
  </si>
  <si>
    <t>ABS45%、锌合金35%、铁10%、尼龙5%、铜5%,ABS45%, zinc alloy35%, iron10%, nylon5%, copper5%</t>
  </si>
  <si>
    <t>inflating air mattress</t>
  </si>
  <si>
    <t>无</t>
  </si>
  <si>
    <t>AstroAI</t>
  </si>
  <si>
    <t>退税</t>
  </si>
  <si>
    <t>FBA198LD0R1Y</t>
  </si>
  <si>
    <t>花园围栏</t>
  </si>
  <si>
    <t>Garden Edging Borde</t>
  </si>
  <si>
    <t>100%塑料100% plastic</t>
  </si>
  <si>
    <t>装饰</t>
  </si>
  <si>
    <t>买单</t>
  </si>
  <si>
    <t>FBA1998451Y5</t>
  </si>
  <si>
    <t>鞋子</t>
  </si>
  <si>
    <t>POLYESTER SHOES</t>
  </si>
  <si>
    <t>皮革+EVA底</t>
  </si>
  <si>
    <t>穿戴/ Wear</t>
  </si>
  <si>
    <t>FBA19964MG1X</t>
  </si>
  <si>
    <t>铁脚</t>
  </si>
  <si>
    <t>Iron feet</t>
  </si>
  <si>
    <t>铁</t>
  </si>
  <si>
    <t>家用</t>
  </si>
  <si>
    <t>FBA1993JV6KS</t>
  </si>
  <si>
    <t>花园装饰</t>
  </si>
  <si>
    <t>garden decor</t>
  </si>
  <si>
    <t>metal</t>
  </si>
  <si>
    <t>garden decor/花园装饰</t>
  </si>
  <si>
    <t>FBA19931T8TN</t>
  </si>
  <si>
    <t>STAR-WCWUVS2MFG7XE</t>
  </si>
  <si>
    <t>量雨计</t>
  </si>
  <si>
    <t>rain gauge</t>
  </si>
  <si>
    <t>金属+塑料</t>
  </si>
  <si>
    <t>测量雨量、rain gauge</t>
  </si>
  <si>
    <t>STAR-SXSNBVKPCARSW</t>
  </si>
  <si>
    <t>STAR-XH55U55UCBMW4</t>
  </si>
  <si>
    <t>充气夹头</t>
  </si>
  <si>
    <t>AIR CHUCK</t>
  </si>
  <si>
    <t>8481.90.3000</t>
  </si>
  <si>
    <t>不锈钢70%，黄铜25%，橡胶5%,Stainless steel 70%, brass 25%, rubber 5%</t>
  </si>
  <si>
    <t>For tire inflation connection</t>
  </si>
  <si>
    <t>GL-1922</t>
  </si>
  <si>
    <t>STAR-QXV5THCGPVPQM</t>
  </si>
  <si>
    <t>戒指尺三件套</t>
  </si>
  <si>
    <t>ring sizer</t>
  </si>
  <si>
    <t>金属</t>
  </si>
  <si>
    <t>测量戒指大小、ring sizer</t>
  </si>
  <si>
    <t>FBA199362NCZ</t>
  </si>
  <si>
    <t>锯齿切边机</t>
  </si>
  <si>
    <t>Lawn Edging Tool</t>
  </si>
  <si>
    <t>塑料（pp）     铁涤纶</t>
  </si>
  <si>
    <t>园艺作业</t>
  </si>
  <si>
    <t>US-B4015</t>
  </si>
  <si>
    <t>小草剪</t>
  </si>
  <si>
    <t>Grass Shears</t>
  </si>
  <si>
    <t>US-B4016</t>
  </si>
  <si>
    <t>多节铁管耙</t>
  </si>
  <si>
    <t>Garden leaf rake</t>
  </si>
  <si>
    <t>塑料（pp）     铁</t>
  </si>
  <si>
    <t>US-B4057</t>
  </si>
  <si>
    <t>LZ2603200213</t>
  </si>
  <si>
    <t>枕套</t>
  </si>
  <si>
    <t>PILLOW CASE</t>
  </si>
  <si>
    <t>涤纶</t>
  </si>
  <si>
    <t>LZ2603200209</t>
  </si>
  <si>
    <t>FBA1999HVK8W</t>
  </si>
  <si>
    <t>太阳能灯</t>
  </si>
  <si>
    <t>Solar-powered lamp</t>
  </si>
  <si>
    <t>Rope</t>
  </si>
  <si>
    <t>装饰照明</t>
  </si>
  <si>
    <t>XX-21C005-1</t>
  </si>
  <si>
    <t>LEOKED</t>
  </si>
  <si>
    <t>FBA1999JYYBM</t>
  </si>
  <si>
    <t>凉鞋</t>
  </si>
  <si>
    <t>SANDALS</t>
  </si>
  <si>
    <t>EVA</t>
  </si>
  <si>
    <t>穿戴 wear</t>
  </si>
  <si>
    <t>FBA1996WYBVS</t>
  </si>
  <si>
    <t>首饰盘</t>
  </si>
  <si>
    <t>jewelry tray</t>
  </si>
  <si>
    <t>玻璃</t>
  </si>
  <si>
    <t>收纳</t>
  </si>
  <si>
    <t>储物罐</t>
  </si>
  <si>
    <t>glass jar</t>
  </si>
  <si>
    <t>玻璃吸管</t>
  </si>
  <si>
    <t>glass straws</t>
  </si>
  <si>
    <t>饮具</t>
  </si>
  <si>
    <t>FBA19943ZLX9</t>
  </si>
  <si>
    <t>鞋撑</t>
  </si>
  <si>
    <t>shoe tree</t>
  </si>
  <si>
    <t>塑料</t>
  </si>
  <si>
    <t>支撑</t>
  </si>
  <si>
    <t>RC2603181078HS</t>
  </si>
  <si>
    <t>户外玩具</t>
  </si>
  <si>
    <t>Outdoor Toys</t>
  </si>
  <si>
    <t>ABS</t>
  </si>
  <si>
    <t>TOY</t>
  </si>
  <si>
    <t>JS001</t>
  </si>
  <si>
    <t>JOYSTONE</t>
  </si>
  <si>
    <t>儿童三轮车</t>
  </si>
  <si>
    <t>Ride-on Toy</t>
  </si>
  <si>
    <t>过家家玩具</t>
  </si>
  <si>
    <t>Pretend Play Toys</t>
  </si>
  <si>
    <t>KABI-0160</t>
  </si>
  <si>
    <t>KABI</t>
  </si>
  <si>
    <t>KWT2504125463</t>
  </si>
  <si>
    <t>鸟网</t>
  </si>
  <si>
    <t>BIRD NETTING</t>
  </si>
  <si>
    <t>PE</t>
  </si>
  <si>
    <t>Bird protection</t>
  </si>
  <si>
    <t>FBA18W9TDG4C</t>
  </si>
  <si>
    <t>泳池过滤球</t>
  </si>
  <si>
    <t>Pool Filter Ball</t>
  </si>
  <si>
    <t>纤维/fiber</t>
  </si>
  <si>
    <t>filtered /过滤</t>
  </si>
  <si>
    <t>FBA18W67TZ4R</t>
  </si>
  <si>
    <t>泳池滤芯</t>
  </si>
  <si>
    <t>Pool filter element</t>
  </si>
  <si>
    <t>plastic</t>
  </si>
  <si>
    <t>过滤</t>
  </si>
  <si>
    <t>FBA18W3TL62P</t>
  </si>
  <si>
    <t>数字绘画</t>
  </si>
  <si>
    <t>Paint by numbers</t>
  </si>
  <si>
    <t>PC12J25041102HJ</t>
  </si>
  <si>
    <t>树脂雕塑</t>
  </si>
  <si>
    <t>Resin Sculpture</t>
  </si>
  <si>
    <t>树脂</t>
  </si>
  <si>
    <t>家居装饰</t>
  </si>
  <si>
    <t>FBA18W20F2JQ</t>
  </si>
  <si>
    <t>香水架</t>
  </si>
  <si>
    <t>Perfume rack</t>
  </si>
  <si>
    <t>FBA18W619ZPL</t>
  </si>
  <si>
    <t>戒指测量</t>
  </si>
  <si>
    <t>测量戒指大小</t>
  </si>
  <si>
    <t>FBA18W0VDV1Z</t>
  </si>
  <si>
    <t>文具套装</t>
  </si>
  <si>
    <t>STATIONERY SET</t>
  </si>
  <si>
    <t>不锈钢</t>
  </si>
  <si>
    <t>办公</t>
  </si>
  <si>
    <t>FBA18W0VSWYY</t>
  </si>
  <si>
    <t>SP250407039</t>
  </si>
  <si>
    <t>化妆镜</t>
  </si>
  <si>
    <t>makeu mirror</t>
  </si>
  <si>
    <t>ABS+Glass</t>
  </si>
  <si>
    <t>化妆用</t>
  </si>
  <si>
    <t>KWT2504115440</t>
  </si>
  <si>
    <t>指示灯</t>
  </si>
  <si>
    <t>pilot lamp</t>
  </si>
  <si>
    <t>plastics</t>
  </si>
  <si>
    <t>decoration</t>
  </si>
  <si>
    <t>KWT2504115449</t>
  </si>
  <si>
    <t>工具</t>
  </si>
  <si>
    <t>TOOL</t>
  </si>
  <si>
    <t>cutter</t>
  </si>
  <si>
    <t>tool</t>
  </si>
  <si>
    <t>卡扣</t>
  </si>
  <si>
    <t>Snap</t>
  </si>
  <si>
    <t>regular</t>
  </si>
  <si>
    <t>FBA18WRR37K2</t>
  </si>
  <si>
    <t>塑料花</t>
  </si>
  <si>
    <t>plastic flowers</t>
  </si>
  <si>
    <t>Y27485322-Y95121607</t>
  </si>
  <si>
    <t>曲轴套件</t>
  </si>
  <si>
    <t>Crankshaft kit</t>
  </si>
  <si>
    <t>铁+塑料/Iron + Plastic</t>
  </si>
  <si>
    <t>Auto Parts</t>
  </si>
  <si>
    <t>全景天窗滑轨</t>
  </si>
  <si>
    <t>Panoramic sunroof slide rail</t>
  </si>
  <si>
    <t>FBA18WHG95G8</t>
  </si>
  <si>
    <t>臂力棒</t>
  </si>
  <si>
    <t>Twister Arm Trainer</t>
  </si>
  <si>
    <t>金属，泡沫metal, foam</t>
  </si>
  <si>
    <t>健身fitness</t>
  </si>
  <si>
    <t>FBA18WFH01FR</t>
  </si>
  <si>
    <t>纸杯</t>
  </si>
  <si>
    <t>Paper cup</t>
  </si>
  <si>
    <t>paper</t>
  </si>
  <si>
    <t>FBA18W215L8P</t>
  </si>
  <si>
    <t>皂液器</t>
  </si>
  <si>
    <t>Soap dispenser</t>
  </si>
  <si>
    <t>FBA18VZ7GZ9V</t>
  </si>
  <si>
    <t>餐桌垫</t>
  </si>
  <si>
    <t>Pvc Table Placemat</t>
  </si>
  <si>
    <t>塑料/PVC</t>
  </si>
  <si>
    <t>Kitchen Tools/厨房用品</t>
  </si>
  <si>
    <t>FBA18WB3PSTQ</t>
  </si>
  <si>
    <t>卡纸</t>
  </si>
  <si>
    <t>CARDSTOCK</t>
  </si>
  <si>
    <t>纸</t>
  </si>
  <si>
    <t>写贺卡</t>
  </si>
  <si>
    <t>FBA18WJ7CDCX</t>
  </si>
  <si>
    <t>玻璃纸</t>
  </si>
  <si>
    <t>Clear Cellophane Wrap</t>
  </si>
  <si>
    <t>OPP</t>
  </si>
  <si>
    <t>礼品包装</t>
  </si>
  <si>
    <t>FBA18W31RM9N</t>
  </si>
  <si>
    <t>蜜蜂饮水杯</t>
  </si>
  <si>
    <t>Bee drinking cup</t>
  </si>
  <si>
    <t>铁/Iron</t>
  </si>
  <si>
    <t>装饰/Decoration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</si>
</sst>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  <numFmt numFmtId="177" formatCode="[$$-409]#,##0.00;[Red][$$-409]#,##0.00"/>
    <numFmt numFmtId="178" formatCode="[$$-409]#,##0.00_);[Red]\([$$-409]#,##0.00\)"/>
    <numFmt numFmtId="179" formatCode="[$-409]mmmm\ d\,\ yyyy;@"/>
    <numFmt numFmtId="180" formatCode="[$CNY]\ #,##0.00;\-[$CNY]\ #,##0.00"/>
    <numFmt numFmtId="181" formatCode="0.00_);[Red]\(0.00\)"/>
    <numFmt numFmtId="182" formatCode="0.00;[Red]0.00"/>
    <numFmt numFmtId="183" formatCode="0;[Red]0"/>
    <numFmt numFmtId="184" formatCode="0.00_ 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9"/>
      <color indexed="10"/>
      <name val="Geneva"/>
      <charset val="134"/>
    </font>
    <font>
      <sz val="10"/>
      <color indexed="8"/>
      <name val="Arial"/>
      <charset val="0"/>
    </font>
    <font>
      <sz val="11"/>
      <color rgb="FF000000"/>
      <name val="宋体"/>
      <charset val="134"/>
    </font>
    <font>
      <sz val="10"/>
      <name val="Arial"/>
      <charset val="134"/>
    </font>
    <font>
      <sz val="9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4" fillId="0" borderId="0">
      <alignment vertical="center"/>
    </xf>
    <xf numFmtId="0" fontId="25" fillId="0" borderId="0">
      <protection locked="0"/>
    </xf>
    <xf numFmtId="0" fontId="22" fillId="0" borderId="0">
      <alignment vertical="center"/>
    </xf>
    <xf numFmtId="176" fontId="22" fillId="0" borderId="0">
      <alignment vertical="center"/>
    </xf>
    <xf numFmtId="177" fontId="22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top"/>
    </xf>
    <xf numFmtId="178" fontId="24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2" fillId="0" borderId="0">
      <alignment vertical="center"/>
    </xf>
    <xf numFmtId="0" fontId="28" fillId="0" borderId="0" applyProtection="0"/>
    <xf numFmtId="0" fontId="22" fillId="0" borderId="0">
      <alignment vertical="center"/>
    </xf>
    <xf numFmtId="0" fontId="24" fillId="0" borderId="0">
      <protection locked="0"/>
    </xf>
    <xf numFmtId="0" fontId="0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179" fontId="22" fillId="0" borderId="0">
      <alignment vertical="center"/>
    </xf>
    <xf numFmtId="176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 applyFill="0" applyProtection="0"/>
    <xf numFmtId="0" fontId="22" fillId="0" borderId="0">
      <alignment vertical="center"/>
    </xf>
    <xf numFmtId="0" fontId="24" fillId="0" borderId="0">
      <alignment vertical="center"/>
    </xf>
    <xf numFmtId="0" fontId="22" fillId="0" borderId="0"/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3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81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181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81" fontId="2" fillId="0" borderId="4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0" xfId="50"/>
    <cellStyle name="常规 6 3" xfId="51"/>
    <cellStyle name="Cancel" xfId="52"/>
    <cellStyle name="常规 31" xfId="53"/>
    <cellStyle name="常规 164" xfId="54"/>
    <cellStyle name="常规 133" xfId="55"/>
    <cellStyle name="常规 10 2 5 2" xfId="56"/>
    <cellStyle name="常规 10" xfId="57"/>
    <cellStyle name="常规 2 3" xfId="58"/>
    <cellStyle name="常规_Sheet1" xfId="59"/>
    <cellStyle name="常规 4" xfId="60"/>
    <cellStyle name="常规 2" xfId="61"/>
    <cellStyle name="常规 2 4" xfId="62"/>
    <cellStyle name="Normal_货物情况说明" xfId="63"/>
    <cellStyle name="常规_工作表1_1" xfId="64"/>
    <cellStyle name="常规 18" xfId="65"/>
    <cellStyle name="常规 7" xfId="66"/>
    <cellStyle name="常规 3" xfId="67"/>
    <cellStyle name="常规 2 2" xfId="68"/>
    <cellStyle name="常规 35" xfId="69"/>
    <cellStyle name="普通 2" xfId="70"/>
    <cellStyle name="常规 9" xfId="71"/>
    <cellStyle name="常规 110" xfId="72"/>
    <cellStyle name="Normal_货物情况说明 2" xfId="73"/>
    <cellStyle name="常规 6 2" xfId="74"/>
    <cellStyle name="Excel Built-in Normal" xfId="75"/>
    <cellStyle name="常规 37" xfId="76"/>
    <cellStyle name="常规 38" xfId="77"/>
    <cellStyle name="常规 12" xfId="78"/>
    <cellStyle name="常规_TIM清关装箱单" xfId="79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sbianma.com/Code/90258000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abSelected="1" zoomScale="75" zoomScaleNormal="75" workbookViewId="0">
      <selection activeCell="L11" sqref="L11"/>
    </sheetView>
  </sheetViews>
  <sheetFormatPr defaultColWidth="9" defaultRowHeight="60" customHeight="1"/>
  <cols>
    <col min="1" max="1" width="30.875" style="6" customWidth="1"/>
    <col min="2" max="2" width="7.5" style="6" customWidth="1"/>
    <col min="3" max="5" width="9.5" style="7" customWidth="1"/>
    <col min="6" max="6" width="28.375" style="6" customWidth="1"/>
    <col min="7" max="7" width="30.25" style="6" customWidth="1"/>
    <col min="8" max="8" width="19.2583333333333" style="6" customWidth="1"/>
    <col min="9" max="9" width="10.725" style="7" customWidth="1"/>
    <col min="10" max="10" width="10.725" style="8" customWidth="1"/>
    <col min="11" max="11" width="22.05" style="7" customWidth="1"/>
    <col min="12" max="12" width="38.8333333333333" style="6" customWidth="1"/>
    <col min="13" max="13" width="26.0333333333333" style="6" customWidth="1"/>
    <col min="14" max="14" width="12.875" style="6" customWidth="1"/>
    <col min="15" max="15" width="11.25" style="6" customWidth="1"/>
    <col min="16" max="16" width="10.25" style="6" customWidth="1"/>
    <col min="17" max="17" width="13.3" style="6" customWidth="1"/>
    <col min="18" max="16384" width="9" style="6"/>
  </cols>
  <sheetData>
    <row r="1" customHeight="1" spans="1:1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="1" customFormat="1" customHeight="1" spans="1:17">
      <c r="A2" s="9" t="s">
        <v>17</v>
      </c>
      <c r="B2" s="9">
        <v>193</v>
      </c>
      <c r="C2" s="10">
        <v>1144.8</v>
      </c>
      <c r="D2" s="11">
        <v>1140.831</v>
      </c>
      <c r="E2" s="12">
        <v>6.83132335329341</v>
      </c>
      <c r="F2" s="9" t="s">
        <v>18</v>
      </c>
      <c r="G2" s="9" t="s">
        <v>19</v>
      </c>
      <c r="H2" s="9" t="s">
        <v>20</v>
      </c>
      <c r="I2" s="11">
        <v>6</v>
      </c>
      <c r="J2" s="1">
        <v>558</v>
      </c>
      <c r="K2" s="11">
        <v>3348</v>
      </c>
      <c r="L2" s="9" t="s">
        <v>21</v>
      </c>
      <c r="M2" s="9" t="s">
        <v>22</v>
      </c>
      <c r="N2" s="13" t="s">
        <v>23</v>
      </c>
      <c r="O2" s="13" t="s">
        <v>24</v>
      </c>
      <c r="P2" s="13" t="s">
        <v>25</v>
      </c>
      <c r="Q2" s="9"/>
    </row>
    <row r="3" s="1" customFormat="1" customHeight="1" spans="1:17">
      <c r="A3" s="9" t="s">
        <v>26</v>
      </c>
      <c r="B3" s="9">
        <v>178</v>
      </c>
      <c r="C3" s="10">
        <v>949.6</v>
      </c>
      <c r="D3" s="11">
        <v>956.826</v>
      </c>
      <c r="E3" s="12">
        <v>5.72949700598802</v>
      </c>
      <c r="F3" s="9" t="s">
        <v>27</v>
      </c>
      <c r="G3" s="9" t="s">
        <v>28</v>
      </c>
      <c r="H3" s="9">
        <v>3925900000</v>
      </c>
      <c r="I3" s="11">
        <v>10</v>
      </c>
      <c r="J3" s="1">
        <v>2265</v>
      </c>
      <c r="K3" s="11">
        <v>650</v>
      </c>
      <c r="L3" s="9" t="s">
        <v>29</v>
      </c>
      <c r="M3" s="9" t="s">
        <v>30</v>
      </c>
      <c r="N3" s="13" t="s">
        <v>23</v>
      </c>
      <c r="O3" s="13" t="s">
        <v>23</v>
      </c>
      <c r="P3" s="13" t="s">
        <v>31</v>
      </c>
      <c r="Q3" s="9"/>
    </row>
    <row r="4" s="1" customFormat="1" customHeight="1" spans="1:17">
      <c r="A4" s="9" t="s">
        <v>32</v>
      </c>
      <c r="B4" s="9">
        <v>60</v>
      </c>
      <c r="C4" s="10">
        <v>500.2</v>
      </c>
      <c r="D4" s="11">
        <v>659.12</v>
      </c>
      <c r="E4" s="12">
        <f>D4/167</f>
        <v>3.94682634730539</v>
      </c>
      <c r="F4" s="9" t="s">
        <v>33</v>
      </c>
      <c r="G4" s="9" t="s">
        <v>34</v>
      </c>
      <c r="H4" s="1">
        <v>6402190090</v>
      </c>
      <c r="I4" s="11">
        <v>15</v>
      </c>
      <c r="J4" s="1">
        <v>900</v>
      </c>
      <c r="K4" s="11">
        <v>13500</v>
      </c>
      <c r="L4" s="9" t="s">
        <v>35</v>
      </c>
      <c r="M4" s="9" t="s">
        <v>36</v>
      </c>
      <c r="N4" s="13" t="s">
        <v>23</v>
      </c>
      <c r="O4" s="13" t="s">
        <v>23</v>
      </c>
      <c r="P4" s="13" t="s">
        <v>25</v>
      </c>
      <c r="Q4" s="9"/>
    </row>
    <row r="5" s="1" customFormat="1" customHeight="1" spans="1:17">
      <c r="A5" s="9" t="s">
        <v>37</v>
      </c>
      <c r="B5" s="9">
        <v>150</v>
      </c>
      <c r="C5" s="10">
        <v>814.55</v>
      </c>
      <c r="D5" s="11">
        <v>837.119</v>
      </c>
      <c r="E5" s="12">
        <f>D5/167</f>
        <v>5.01268862275449</v>
      </c>
      <c r="F5" s="9" t="s">
        <v>38</v>
      </c>
      <c r="G5" s="9" t="s">
        <v>39</v>
      </c>
      <c r="H5" s="1">
        <v>8302420000</v>
      </c>
      <c r="I5" s="11">
        <v>2</v>
      </c>
      <c r="J5" s="1">
        <v>230</v>
      </c>
      <c r="K5" s="11">
        <v>460</v>
      </c>
      <c r="L5" s="9" t="s">
        <v>40</v>
      </c>
      <c r="M5" s="9" t="s">
        <v>41</v>
      </c>
      <c r="N5" s="13" t="s">
        <v>23</v>
      </c>
      <c r="O5" s="13" t="s">
        <v>23</v>
      </c>
      <c r="P5" s="13" t="s">
        <v>25</v>
      </c>
      <c r="Q5" s="14" t="str">
        <f>_xlfn.DISPIMG("ID_296C78F3C424414D87A93947A8ED779C",1)</f>
        <v>=DISPIMG("ID_296C78F3C424414D87A93947A8ED779C",1)</v>
      </c>
    </row>
    <row r="6" s="2" customFormat="1" customHeight="1" spans="1:17">
      <c r="A6" s="15" t="s">
        <v>42</v>
      </c>
      <c r="B6" s="2">
        <v>28</v>
      </c>
      <c r="C6" s="16">
        <v>368.1</v>
      </c>
      <c r="D6" s="7">
        <v>510.797</v>
      </c>
      <c r="E6" s="17">
        <v>3.05866467065868</v>
      </c>
      <c r="F6" s="15" t="s">
        <v>43</v>
      </c>
      <c r="G6" s="15" t="s">
        <v>44</v>
      </c>
      <c r="H6" s="2">
        <v>8306290000</v>
      </c>
      <c r="I6" s="16">
        <v>3</v>
      </c>
      <c r="J6" s="2">
        <v>662</v>
      </c>
      <c r="K6" s="16">
        <v>1986</v>
      </c>
      <c r="L6" s="15" t="s">
        <v>45</v>
      </c>
      <c r="M6" s="15" t="s">
        <v>46</v>
      </c>
      <c r="N6" s="15" t="s">
        <v>23</v>
      </c>
      <c r="O6" s="15" t="s">
        <v>23</v>
      </c>
      <c r="P6" s="15" t="s">
        <v>31</v>
      </c>
    </row>
    <row r="7" s="2" customFormat="1" customHeight="1" spans="1:17">
      <c r="A7" s="15" t="s">
        <v>47</v>
      </c>
      <c r="B7" s="2">
        <v>9</v>
      </c>
      <c r="C7" s="16">
        <v>94.7</v>
      </c>
      <c r="D7" s="7">
        <v>135.055</v>
      </c>
      <c r="E7" s="17">
        <v>0.808712574850299</v>
      </c>
      <c r="F7" s="15" t="s">
        <v>43</v>
      </c>
      <c r="G7" s="15" t="s">
        <v>44</v>
      </c>
      <c r="H7" s="2">
        <v>8306290000</v>
      </c>
      <c r="I7" s="16">
        <v>3</v>
      </c>
      <c r="J7" s="2">
        <v>238</v>
      </c>
      <c r="K7" s="16">
        <v>714</v>
      </c>
      <c r="L7" s="15" t="s">
        <v>45</v>
      </c>
      <c r="M7" s="15" t="s">
        <v>46</v>
      </c>
      <c r="N7" s="15" t="s">
        <v>23</v>
      </c>
      <c r="O7" s="15" t="s">
        <v>23</v>
      </c>
      <c r="P7" s="15" t="s">
        <v>31</v>
      </c>
    </row>
    <row r="8" s="2" customFormat="1" customHeight="1" spans="1:17">
      <c r="A8" s="15" t="s">
        <v>48</v>
      </c>
      <c r="B8" s="2">
        <v>10</v>
      </c>
      <c r="C8" s="16">
        <v>130.5</v>
      </c>
      <c r="D8" s="7">
        <v>146.564</v>
      </c>
      <c r="E8" s="17">
        <v>0.87762874251497</v>
      </c>
      <c r="F8" s="15" t="s">
        <v>49</v>
      </c>
      <c r="G8" s="15" t="s">
        <v>50</v>
      </c>
      <c r="H8" s="2">
        <v>9025800090</v>
      </c>
      <c r="I8" s="16">
        <v>1</v>
      </c>
      <c r="J8" s="2">
        <v>500</v>
      </c>
      <c r="K8" s="16">
        <v>500</v>
      </c>
      <c r="L8" s="15" t="s">
        <v>51</v>
      </c>
      <c r="M8" s="15" t="s">
        <v>52</v>
      </c>
      <c r="N8" s="15" t="s">
        <v>23</v>
      </c>
      <c r="O8" s="15" t="s">
        <v>23</v>
      </c>
      <c r="P8" s="15" t="s">
        <v>31</v>
      </c>
    </row>
    <row r="9" s="2" customFormat="1" customHeight="1" spans="1:17">
      <c r="A9" s="15" t="s">
        <v>53</v>
      </c>
      <c r="B9" s="2">
        <v>10</v>
      </c>
      <c r="C9" s="16">
        <v>176.7</v>
      </c>
      <c r="D9" s="7">
        <v>140.745</v>
      </c>
      <c r="E9" s="17">
        <v>0.842784431137725</v>
      </c>
      <c r="F9" s="15" t="s">
        <v>49</v>
      </c>
      <c r="G9" s="15" t="s">
        <v>50</v>
      </c>
      <c r="H9" s="2">
        <v>9025800090</v>
      </c>
      <c r="I9" s="16">
        <v>1</v>
      </c>
      <c r="J9" s="2">
        <v>500</v>
      </c>
      <c r="K9" s="16">
        <v>500</v>
      </c>
      <c r="L9" s="15" t="s">
        <v>51</v>
      </c>
      <c r="M9" s="15" t="s">
        <v>52</v>
      </c>
      <c r="N9" s="15" t="s">
        <v>23</v>
      </c>
      <c r="O9" s="15" t="s">
        <v>23</v>
      </c>
      <c r="P9" s="15" t="s">
        <v>31</v>
      </c>
    </row>
    <row r="10" s="2" customFormat="1" customHeight="1" spans="1:17">
      <c r="A10" s="15" t="s">
        <v>54</v>
      </c>
      <c r="B10" s="2">
        <v>1</v>
      </c>
      <c r="C10" s="16">
        <v>16.17</v>
      </c>
      <c r="D10" s="7">
        <v>5.577</v>
      </c>
      <c r="E10" s="17">
        <v>0.0333952095808383</v>
      </c>
      <c r="F10" s="15" t="s">
        <v>55</v>
      </c>
      <c r="G10" s="15" t="s">
        <v>56</v>
      </c>
      <c r="H10" s="15" t="s">
        <v>57</v>
      </c>
      <c r="I10" s="16">
        <v>0.5</v>
      </c>
      <c r="J10" s="2">
        <v>150</v>
      </c>
      <c r="K10" s="16">
        <v>75</v>
      </c>
      <c r="L10" s="15" t="s">
        <v>58</v>
      </c>
      <c r="M10" s="15" t="s">
        <v>59</v>
      </c>
      <c r="N10" s="15" t="s">
        <v>60</v>
      </c>
      <c r="O10" s="15" t="s">
        <v>24</v>
      </c>
      <c r="P10" s="15" t="s">
        <v>31</v>
      </c>
    </row>
    <row r="11" s="2" customFormat="1" customHeight="1" spans="1:17">
      <c r="A11" s="15" t="s">
        <v>61</v>
      </c>
      <c r="B11" s="2">
        <v>160</v>
      </c>
      <c r="C11" s="16">
        <v>628.4</v>
      </c>
      <c r="D11" s="7">
        <v>331.5</v>
      </c>
      <c r="E11" s="17">
        <v>1.98502994011976</v>
      </c>
      <c r="F11" s="15" t="s">
        <v>62</v>
      </c>
      <c r="G11" s="15" t="s">
        <v>63</v>
      </c>
      <c r="H11" s="2">
        <v>9017800000</v>
      </c>
      <c r="I11" s="16">
        <v>1</v>
      </c>
      <c r="J11" s="2">
        <v>9000</v>
      </c>
      <c r="K11" s="16">
        <v>9000</v>
      </c>
      <c r="L11" s="15" t="s">
        <v>64</v>
      </c>
      <c r="M11" s="15" t="s">
        <v>65</v>
      </c>
      <c r="N11" s="15" t="s">
        <v>23</v>
      </c>
      <c r="O11" s="15" t="s">
        <v>23</v>
      </c>
      <c r="P11" s="15" t="s">
        <v>31</v>
      </c>
    </row>
    <row r="12" s="2" customFormat="1" customHeight="1" spans="1:17">
      <c r="A12" s="15" t="s">
        <v>66</v>
      </c>
      <c r="B12" s="2">
        <v>6</v>
      </c>
      <c r="C12" s="16">
        <v>85.28</v>
      </c>
      <c r="D12" s="7">
        <v>79.354</v>
      </c>
      <c r="E12" s="17">
        <v>0.475173652694611</v>
      </c>
      <c r="F12" s="15" t="s">
        <v>67</v>
      </c>
      <c r="G12" s="15" t="s">
        <v>68</v>
      </c>
      <c r="H12" s="2">
        <v>8201900000</v>
      </c>
      <c r="I12" s="16">
        <v>7</v>
      </c>
      <c r="J12" s="2">
        <v>16</v>
      </c>
      <c r="K12" s="16">
        <v>112</v>
      </c>
      <c r="L12" s="15" t="s">
        <v>69</v>
      </c>
      <c r="M12" s="15" t="s">
        <v>70</v>
      </c>
      <c r="N12" s="15" t="s">
        <v>71</v>
      </c>
      <c r="O12" s="15" t="s">
        <v>23</v>
      </c>
      <c r="P12" s="15" t="s">
        <v>31</v>
      </c>
      <c r="Q12" s="15" t="str">
        <f>_xlfn.DISPIMG("ID_6A34D5679C014F84BD7A305355013297",1)</f>
        <v>=DISPIMG("ID_6A34D5679C014F84BD7A305355013297",1)</v>
      </c>
    </row>
    <row r="13" s="2" customFormat="1" customHeight="1" spans="1:17">
      <c r="C13" s="16"/>
      <c r="D13" s="7"/>
      <c r="E13" s="17"/>
      <c r="F13" s="15" t="s">
        <v>72</v>
      </c>
      <c r="G13" s="15" t="s">
        <v>73</v>
      </c>
      <c r="H13" s="2">
        <v>8201900000</v>
      </c>
      <c r="I13" s="16">
        <v>4</v>
      </c>
      <c r="J13" s="2">
        <v>60</v>
      </c>
      <c r="K13" s="16">
        <v>240</v>
      </c>
      <c r="L13" s="15" t="s">
        <v>69</v>
      </c>
      <c r="M13" s="15" t="s">
        <v>70</v>
      </c>
      <c r="N13" s="15" t="s">
        <v>74</v>
      </c>
      <c r="O13" s="15" t="s">
        <v>23</v>
      </c>
      <c r="P13" s="15" t="s">
        <v>31</v>
      </c>
      <c r="Q13" s="15" t="str">
        <f>_xlfn.DISPIMG("ID_F57A16D4E0144C80A8F9216728862B76",1)</f>
        <v>=DISPIMG("ID_F57A16D4E0144C80A8F9216728862B76",1)</v>
      </c>
    </row>
    <row r="14" s="2" customFormat="1" customHeight="1" spans="1:17">
      <c r="C14" s="16"/>
      <c r="D14" s="7"/>
      <c r="E14" s="17"/>
      <c r="F14" s="15" t="s">
        <v>75</v>
      </c>
      <c r="G14" s="15" t="s">
        <v>76</v>
      </c>
      <c r="H14" s="2">
        <v>8201900000</v>
      </c>
      <c r="I14" s="16">
        <v>5</v>
      </c>
      <c r="J14" s="2">
        <v>14</v>
      </c>
      <c r="K14" s="16">
        <v>70</v>
      </c>
      <c r="L14" s="15" t="s">
        <v>77</v>
      </c>
      <c r="M14" s="15" t="s">
        <v>70</v>
      </c>
      <c r="N14" s="15" t="s">
        <v>78</v>
      </c>
      <c r="O14" s="15" t="s">
        <v>23</v>
      </c>
      <c r="P14" s="15" t="s">
        <v>31</v>
      </c>
      <c r="Q14" s="15" t="str">
        <f>_xlfn.DISPIMG("ID_8CCED8CBE63D4037B33A84258B72C879",1)</f>
        <v>=DISPIMG("ID_8CCED8CBE63D4037B33A84258B72C879",1)</v>
      </c>
    </row>
    <row r="15" s="2" customFormat="1" customHeight="1" spans="1:17">
      <c r="A15" s="15" t="s">
        <v>79</v>
      </c>
      <c r="B15" s="2">
        <v>9</v>
      </c>
      <c r="C15" s="16">
        <v>139.38</v>
      </c>
      <c r="D15" s="7">
        <v>132.78</v>
      </c>
      <c r="E15" s="17">
        <v>0.795089820359281</v>
      </c>
      <c r="F15" s="15" t="s">
        <v>80</v>
      </c>
      <c r="G15" s="15" t="s">
        <v>81</v>
      </c>
      <c r="H15" s="2">
        <v>6302109000</v>
      </c>
      <c r="I15" s="16">
        <v>5</v>
      </c>
      <c r="J15" s="2">
        <v>376</v>
      </c>
      <c r="K15" s="16">
        <v>1880</v>
      </c>
      <c r="L15" s="15" t="s">
        <v>82</v>
      </c>
      <c r="M15" s="15" t="s">
        <v>41</v>
      </c>
      <c r="N15" s="15" t="s">
        <v>23</v>
      </c>
      <c r="O15" s="15" t="s">
        <v>23</v>
      </c>
      <c r="P15" s="15" t="s">
        <v>31</v>
      </c>
      <c r="Q15" s="15" t="str">
        <f>_xlfn.DISPIMG("ID_7DEC7CE18A2D449F92918E7F6159D287",1)</f>
        <v>=DISPIMG("ID_7DEC7CE18A2D449F92918E7F6159D287",1)</v>
      </c>
    </row>
    <row r="16" s="2" customFormat="1" customHeight="1" spans="1:17">
      <c r="A16" s="15" t="s">
        <v>83</v>
      </c>
      <c r="B16" s="2">
        <v>10</v>
      </c>
      <c r="C16" s="16">
        <v>154.41</v>
      </c>
      <c r="D16" s="7">
        <v>146.857</v>
      </c>
      <c r="E16" s="17">
        <v>0.879383233532934</v>
      </c>
      <c r="F16" s="15" t="s">
        <v>80</v>
      </c>
      <c r="G16" s="15" t="s">
        <v>81</v>
      </c>
      <c r="H16" s="2">
        <v>6302109000</v>
      </c>
      <c r="I16" s="16">
        <v>5</v>
      </c>
      <c r="J16" s="2">
        <v>418</v>
      </c>
      <c r="K16" s="16">
        <v>2090</v>
      </c>
      <c r="L16" s="15" t="s">
        <v>82</v>
      </c>
      <c r="M16" s="15" t="s">
        <v>41</v>
      </c>
      <c r="N16" s="15" t="s">
        <v>23</v>
      </c>
      <c r="O16" s="15" t="s">
        <v>23</v>
      </c>
      <c r="P16" s="15" t="s">
        <v>31</v>
      </c>
      <c r="Q16" s="15" t="str">
        <f>_xlfn.DISPIMG("ID_684ADD9555BE4FBAB1FAD5D06E7EAB28",1)</f>
        <v>=DISPIMG("ID_684ADD9555BE4FBAB1FAD5D06E7EAB28",1)</v>
      </c>
    </row>
    <row r="17" s="2" customFormat="1" customHeight="1" spans="1:17">
      <c r="A17" s="15" t="s">
        <v>84</v>
      </c>
      <c r="B17" s="2">
        <v>9</v>
      </c>
      <c r="C17" s="16">
        <v>73.25</v>
      </c>
      <c r="D17" s="7">
        <v>169.648</v>
      </c>
      <c r="E17" s="17">
        <v>1.01585628742515</v>
      </c>
      <c r="F17" s="15" t="s">
        <v>85</v>
      </c>
      <c r="G17" s="15" t="s">
        <v>86</v>
      </c>
      <c r="H17" s="2">
        <v>9405410000</v>
      </c>
      <c r="I17" s="16">
        <v>10</v>
      </c>
      <c r="J17" s="2">
        <v>243</v>
      </c>
      <c r="K17" s="16">
        <v>2430</v>
      </c>
      <c r="L17" s="15" t="s">
        <v>87</v>
      </c>
      <c r="M17" s="15" t="s">
        <v>88</v>
      </c>
      <c r="N17" s="15" t="s">
        <v>89</v>
      </c>
      <c r="O17" s="15" t="s">
        <v>90</v>
      </c>
      <c r="P17" s="15" t="s">
        <v>31</v>
      </c>
    </row>
    <row r="18" s="2" customFormat="1" customHeight="1" spans="1:17">
      <c r="A18" s="15" t="s">
        <v>91</v>
      </c>
      <c r="B18" s="2">
        <v>3</v>
      </c>
      <c r="C18" s="16">
        <v>35.7</v>
      </c>
      <c r="D18" s="7">
        <v>64.539</v>
      </c>
      <c r="E18" s="17">
        <v>0.386461077844311</v>
      </c>
      <c r="F18" s="15" t="s">
        <v>92</v>
      </c>
      <c r="G18" s="15" t="s">
        <v>93</v>
      </c>
      <c r="H18" s="2">
        <v>6402992900</v>
      </c>
      <c r="I18" s="16">
        <v>2</v>
      </c>
      <c r="J18" s="2">
        <v>90</v>
      </c>
      <c r="K18" s="16">
        <v>180</v>
      </c>
      <c r="L18" s="15" t="s">
        <v>94</v>
      </c>
      <c r="M18" s="15" t="s">
        <v>95</v>
      </c>
      <c r="N18" s="15" t="s">
        <v>23</v>
      </c>
      <c r="O18" s="15" t="s">
        <v>23</v>
      </c>
      <c r="P18" s="15" t="s">
        <v>31</v>
      </c>
      <c r="Q18" s="15" t="str">
        <f>_xlfn.DISPIMG("ID_4331D9401525468DAA3E805EB7DAAD06",1)</f>
        <v>=DISPIMG("ID_4331D9401525468DAA3E805EB7DAAD06",1)</v>
      </c>
    </row>
    <row r="19" s="2" customFormat="1" customHeight="1" spans="1:17">
      <c r="A19" s="15" t="s">
        <v>96</v>
      </c>
      <c r="B19" s="2">
        <v>5</v>
      </c>
      <c r="C19" s="16">
        <v>63.98</v>
      </c>
      <c r="D19" s="7">
        <v>76.362</v>
      </c>
      <c r="E19" s="17">
        <v>0.45725748502994</v>
      </c>
      <c r="F19" s="15" t="s">
        <v>97</v>
      </c>
      <c r="G19" s="15" t="s">
        <v>98</v>
      </c>
      <c r="H19" s="2">
        <v>701399000</v>
      </c>
      <c r="I19" s="16">
        <v>5</v>
      </c>
      <c r="J19" s="2">
        <v>18</v>
      </c>
      <c r="K19" s="16">
        <v>90</v>
      </c>
      <c r="L19" s="15" t="s">
        <v>99</v>
      </c>
      <c r="M19" s="15" t="s">
        <v>100</v>
      </c>
      <c r="N19" s="15" t="s">
        <v>23</v>
      </c>
      <c r="O19" s="15" t="s">
        <v>23</v>
      </c>
      <c r="P19" s="15" t="s">
        <v>31</v>
      </c>
      <c r="Q19" s="15" t="str">
        <f>_xlfn.DISPIMG("ID_09CBCA16E55246569F56DA8978A87E3B",1)</f>
        <v>=DISPIMG("ID_09CBCA16E55246569F56DA8978A87E3B",1)</v>
      </c>
    </row>
    <row r="20" s="2" customFormat="1" customHeight="1" spans="1:17">
      <c r="C20" s="16"/>
      <c r="D20" s="7"/>
      <c r="E20" s="17"/>
      <c r="F20" s="15" t="s">
        <v>101</v>
      </c>
      <c r="G20" s="15" t="s">
        <v>102</v>
      </c>
      <c r="H20" s="2">
        <v>7013990000</v>
      </c>
      <c r="I20" s="16">
        <v>8</v>
      </c>
      <c r="J20" s="2">
        <v>24</v>
      </c>
      <c r="K20" s="16">
        <v>192</v>
      </c>
      <c r="L20" s="15" t="s">
        <v>99</v>
      </c>
      <c r="M20" s="15" t="s">
        <v>100</v>
      </c>
      <c r="N20" s="15" t="s">
        <v>23</v>
      </c>
      <c r="O20" s="15" t="s">
        <v>23</v>
      </c>
      <c r="P20" s="15" t="s">
        <v>31</v>
      </c>
      <c r="Q20" s="15" t="str">
        <f>_xlfn.DISPIMG("ID_3E8773D660384FA9B54A523019E65FB4",1)</f>
        <v>=DISPIMG("ID_3E8773D660384FA9B54A523019E65FB4",1)</v>
      </c>
    </row>
    <row r="21" s="2" customFormat="1" customHeight="1" spans="1:17">
      <c r="C21" s="16"/>
      <c r="D21" s="7"/>
      <c r="E21" s="17"/>
      <c r="F21" s="15" t="s">
        <v>103</v>
      </c>
      <c r="G21" s="15" t="s">
        <v>104</v>
      </c>
      <c r="H21" s="2">
        <v>7013990000</v>
      </c>
      <c r="I21" s="16">
        <v>5</v>
      </c>
      <c r="J21" s="2">
        <v>80</v>
      </c>
      <c r="K21" s="16">
        <v>400</v>
      </c>
      <c r="L21" s="15" t="s">
        <v>99</v>
      </c>
      <c r="M21" s="15" t="s">
        <v>105</v>
      </c>
      <c r="N21" s="15" t="s">
        <v>23</v>
      </c>
      <c r="O21" s="15" t="s">
        <v>23</v>
      </c>
      <c r="P21" s="15" t="s">
        <v>31</v>
      </c>
      <c r="Q21" s="15" t="str">
        <f>_xlfn.DISPIMG("ID_CD89E93A243344CC92E6FF5F95286FC6",1)</f>
        <v>=DISPIMG("ID_CD89E93A243344CC92E6FF5F95286FC6",1)</v>
      </c>
    </row>
    <row r="22" s="2" customFormat="1" customHeight="1" spans="1:17">
      <c r="A22" s="15" t="s">
        <v>106</v>
      </c>
      <c r="B22" s="2">
        <v>4</v>
      </c>
      <c r="C22" s="16">
        <v>63.43</v>
      </c>
      <c r="D22" s="7">
        <v>85.84</v>
      </c>
      <c r="E22" s="17">
        <v>0.514011976047904</v>
      </c>
      <c r="F22" s="15" t="s">
        <v>107</v>
      </c>
      <c r="G22" s="15" t="s">
        <v>108</v>
      </c>
      <c r="H22" s="2">
        <v>3926909090</v>
      </c>
      <c r="I22" s="16">
        <v>30</v>
      </c>
      <c r="J22" s="2">
        <v>240</v>
      </c>
      <c r="K22" s="16">
        <v>7200</v>
      </c>
      <c r="L22" s="15" t="s">
        <v>109</v>
      </c>
      <c r="M22" s="15" t="s">
        <v>110</v>
      </c>
      <c r="N22" s="15" t="s">
        <v>23</v>
      </c>
      <c r="O22" s="15" t="s">
        <v>23</v>
      </c>
      <c r="P22" s="15" t="s">
        <v>31</v>
      </c>
      <c r="Q22" s="15" t="str">
        <f>_xlfn.DISPIMG("ID_3181B3E1E2E042ACAEB49CAFC2EA5096",1)</f>
        <v>=DISPIMG("ID_3181B3E1E2E042ACAEB49CAFC2EA5096",1)</v>
      </c>
    </row>
    <row r="23" s="1" customFormat="1" customHeight="1" spans="1:17">
      <c r="A23" s="9" t="s">
        <v>111</v>
      </c>
      <c r="B23" s="9">
        <v>250</v>
      </c>
      <c r="C23" s="10">
        <v>2640.94</v>
      </c>
      <c r="D23" s="11">
        <v>2120.351</v>
      </c>
      <c r="E23" s="12">
        <f>D23/167</f>
        <v>12.6967125748503</v>
      </c>
      <c r="F23" s="9" t="s">
        <v>112</v>
      </c>
      <c r="G23" s="9" t="s">
        <v>113</v>
      </c>
      <c r="H23" s="1">
        <v>9503000090</v>
      </c>
      <c r="I23" s="11">
        <v>9.7143</v>
      </c>
      <c r="J23" s="1">
        <v>256</v>
      </c>
      <c r="K23" s="11">
        <v>2486.8608</v>
      </c>
      <c r="L23" s="9" t="s">
        <v>114</v>
      </c>
      <c r="M23" s="9" t="s">
        <v>115</v>
      </c>
      <c r="N23" s="9" t="s">
        <v>116</v>
      </c>
      <c r="O23" s="9" t="s">
        <v>117</v>
      </c>
      <c r="P23" s="13" t="s">
        <v>25</v>
      </c>
      <c r="Q23" s="14" t="str">
        <f>_xlfn.DISPIMG("ID_57EA09ED8068479FAE45B8E1D0D66169",1)</f>
        <v>=DISPIMG("ID_57EA09ED8068479FAE45B8E1D0D66169",1)</v>
      </c>
    </row>
    <row r="24" s="1" customFormat="1" customHeight="1" spans="1:17">
      <c r="A24" s="9"/>
      <c r="B24" s="9"/>
      <c r="C24" s="10"/>
      <c r="D24" s="11"/>
      <c r="E24" s="12"/>
      <c r="F24" s="9" t="s">
        <v>118</v>
      </c>
      <c r="G24" s="9" t="s">
        <v>119</v>
      </c>
      <c r="H24" s="1">
        <v>9503000013</v>
      </c>
      <c r="I24" s="11">
        <v>30.2857</v>
      </c>
      <c r="J24" s="1">
        <v>150</v>
      </c>
      <c r="K24" s="11">
        <v>4542.855</v>
      </c>
      <c r="L24" s="9" t="s">
        <v>114</v>
      </c>
      <c r="M24" s="9" t="s">
        <v>115</v>
      </c>
      <c r="N24" s="9" t="s">
        <v>116</v>
      </c>
      <c r="O24" s="9" t="s">
        <v>117</v>
      </c>
      <c r="P24" s="13" t="s">
        <v>25</v>
      </c>
      <c r="Q24" s="14" t="str">
        <f>_xlfn.DISPIMG("ID_1D2A328BB54A426B87883DE8E96CDB30",1)</f>
        <v>=DISPIMG("ID_1D2A328BB54A426B87883DE8E96CDB30",1)</v>
      </c>
    </row>
    <row r="25" s="1" customFormat="1" customHeight="1" spans="1:17">
      <c r="A25" s="9"/>
      <c r="B25" s="9"/>
      <c r="C25" s="10"/>
      <c r="D25" s="11"/>
      <c r="E25" s="12"/>
      <c r="F25" s="9" t="s">
        <v>120</v>
      </c>
      <c r="G25" s="9" t="s">
        <v>121</v>
      </c>
      <c r="H25" s="1">
        <v>9503000090</v>
      </c>
      <c r="I25" s="11">
        <v>6.7857</v>
      </c>
      <c r="J25" s="1">
        <v>156</v>
      </c>
      <c r="K25" s="11">
        <v>1058.5692</v>
      </c>
      <c r="L25" s="9" t="s">
        <v>114</v>
      </c>
      <c r="M25" s="9" t="s">
        <v>115</v>
      </c>
      <c r="N25" s="9" t="s">
        <v>122</v>
      </c>
      <c r="O25" s="9" t="s">
        <v>123</v>
      </c>
      <c r="P25" s="13" t="s">
        <v>25</v>
      </c>
      <c r="Q25" s="14" t="str">
        <f>_xlfn.DISPIMG("ID_6D50780F14F3402BAF5D8D6A4DE3FA52",1)</f>
        <v>=DISPIMG("ID_6D50780F14F3402BAF5D8D6A4DE3FA52",1)</v>
      </c>
    </row>
    <row r="26" s="3" customFormat="1" customHeight="1" spans="1:17">
      <c r="A26" s="18" t="s">
        <v>124</v>
      </c>
      <c r="B26" s="19">
        <v>31</v>
      </c>
      <c r="C26" s="20">
        <v>348.75</v>
      </c>
      <c r="D26" s="20">
        <v>395.064</v>
      </c>
      <c r="E26" s="20">
        <f t="shared" ref="E26:E37" si="0">D26/167</f>
        <v>2.36565269461078</v>
      </c>
      <c r="F26" s="18" t="s">
        <v>125</v>
      </c>
      <c r="G26" s="18" t="s">
        <v>126</v>
      </c>
      <c r="H26" s="19">
        <v>9507900000</v>
      </c>
      <c r="I26" s="21">
        <v>3</v>
      </c>
      <c r="J26" s="22">
        <v>1364</v>
      </c>
      <c r="K26" s="23">
        <f t="shared" ref="K26:K39" si="1">I26*J26</f>
        <v>4092</v>
      </c>
      <c r="L26" s="18" t="s">
        <v>127</v>
      </c>
      <c r="M26" s="18" t="s">
        <v>128</v>
      </c>
      <c r="N26" s="18" t="s">
        <v>23</v>
      </c>
      <c r="O26" s="18" t="s">
        <v>23</v>
      </c>
      <c r="P26" s="18" t="s">
        <v>31</v>
      </c>
      <c r="Q26" s="18" t="str">
        <f>_xlfn.DISPIMG("ID_784B999415FD4768827E82B2BCF9B87D",1)</f>
        <v>=DISPIMG("ID_784B999415FD4768827E82B2BCF9B87D",1)</v>
      </c>
    </row>
    <row r="27" s="3" customFormat="1" customHeight="1" spans="1:17">
      <c r="A27" s="18" t="s">
        <v>129</v>
      </c>
      <c r="B27" s="19">
        <v>15</v>
      </c>
      <c r="C27" s="20">
        <v>289.08</v>
      </c>
      <c r="D27" s="20">
        <v>218.904</v>
      </c>
      <c r="E27" s="20">
        <f t="shared" si="0"/>
        <v>1.31080239520958</v>
      </c>
      <c r="F27" s="18" t="s">
        <v>130</v>
      </c>
      <c r="G27" s="18" t="s">
        <v>131</v>
      </c>
      <c r="H27" s="19">
        <v>8421999090</v>
      </c>
      <c r="I27" s="21">
        <v>8</v>
      </c>
      <c r="J27" s="22">
        <v>144</v>
      </c>
      <c r="K27" s="23">
        <f t="shared" si="1"/>
        <v>1152</v>
      </c>
      <c r="L27" s="18" t="s">
        <v>132</v>
      </c>
      <c r="M27" s="18" t="s">
        <v>133</v>
      </c>
      <c r="N27" s="18" t="s">
        <v>23</v>
      </c>
      <c r="O27" s="18" t="s">
        <v>23</v>
      </c>
      <c r="P27" s="18" t="s">
        <v>31</v>
      </c>
      <c r="Q27" s="18" t="str">
        <f>_xlfn.DISPIMG("ID_3A76C34FC84E4DC8A52F758182FE9689",1)</f>
        <v>=DISPIMG("ID_3A76C34FC84E4DC8A52F758182FE9689",1)</v>
      </c>
    </row>
    <row r="28" s="3" customFormat="1" customHeight="1" spans="1:17">
      <c r="A28" s="18" t="s">
        <v>134</v>
      </c>
      <c r="B28" s="19">
        <v>14</v>
      </c>
      <c r="C28" s="20">
        <v>144.27</v>
      </c>
      <c r="D28" s="20">
        <v>249.13</v>
      </c>
      <c r="E28" s="20">
        <f t="shared" si="0"/>
        <v>1.49179640718563</v>
      </c>
      <c r="F28" s="18" t="s">
        <v>135</v>
      </c>
      <c r="G28" s="18" t="s">
        <v>136</v>
      </c>
      <c r="H28" s="19">
        <v>8421999090</v>
      </c>
      <c r="I28" s="21">
        <v>1.5</v>
      </c>
      <c r="J28" s="22">
        <v>231</v>
      </c>
      <c r="K28" s="23">
        <f t="shared" si="1"/>
        <v>346.5</v>
      </c>
      <c r="L28" s="18" t="s">
        <v>137</v>
      </c>
      <c r="M28" s="18" t="s">
        <v>138</v>
      </c>
      <c r="N28" s="18" t="s">
        <v>23</v>
      </c>
      <c r="O28" s="18" t="s">
        <v>23</v>
      </c>
      <c r="P28" s="18" t="s">
        <v>31</v>
      </c>
      <c r="Q28" s="18" t="str">
        <f>_xlfn.DISPIMG("ID_F877D4FF6DAE4CA0A74FCFAA4EF805CA",1)</f>
        <v>=DISPIMG("ID_F877D4FF6DAE4CA0A74FCFAA4EF805CA",1)</v>
      </c>
    </row>
    <row r="29" s="3" customFormat="1" customHeight="1" spans="1:17">
      <c r="A29" s="18" t="s">
        <v>139</v>
      </c>
      <c r="B29" s="19">
        <v>14</v>
      </c>
      <c r="C29" s="20">
        <v>124.93</v>
      </c>
      <c r="D29" s="20">
        <v>166.616</v>
      </c>
      <c r="E29" s="20">
        <f t="shared" si="0"/>
        <v>0.997700598802395</v>
      </c>
      <c r="F29" s="18" t="s">
        <v>140</v>
      </c>
      <c r="G29" s="18" t="s">
        <v>141</v>
      </c>
      <c r="H29" s="19">
        <v>3213100000</v>
      </c>
      <c r="I29" s="21">
        <v>13</v>
      </c>
      <c r="J29" s="22">
        <v>280</v>
      </c>
      <c r="K29" s="23">
        <f t="shared" si="1"/>
        <v>3640</v>
      </c>
      <c r="L29" s="18"/>
      <c r="M29" s="18" t="s">
        <v>30</v>
      </c>
      <c r="N29" s="18" t="s">
        <v>23</v>
      </c>
      <c r="O29" s="18" t="s">
        <v>23</v>
      </c>
      <c r="P29" s="18" t="s">
        <v>31</v>
      </c>
      <c r="Q29" s="18" t="str">
        <f>_xlfn.DISPIMG("ID_D0F8D0E026984DD6AEF6403385CE4071",1)</f>
        <v>=DISPIMG("ID_D0F8D0E026984DD6AEF6403385CE4071",1)</v>
      </c>
    </row>
    <row r="30" s="3" customFormat="1" customHeight="1" spans="1:17">
      <c r="A30" s="18" t="s">
        <v>142</v>
      </c>
      <c r="B30" s="19">
        <v>12</v>
      </c>
      <c r="C30" s="20">
        <v>102</v>
      </c>
      <c r="D30" s="20">
        <v>191.668</v>
      </c>
      <c r="E30" s="20">
        <f t="shared" si="0"/>
        <v>1.1477125748503</v>
      </c>
      <c r="F30" s="18" t="s">
        <v>143</v>
      </c>
      <c r="G30" s="18" t="s">
        <v>144</v>
      </c>
      <c r="H30" s="19">
        <v>3926400000</v>
      </c>
      <c r="I30" s="21">
        <v>2.6</v>
      </c>
      <c r="J30" s="22">
        <v>205</v>
      </c>
      <c r="K30" s="23">
        <f t="shared" si="1"/>
        <v>533</v>
      </c>
      <c r="L30" s="18" t="s">
        <v>145</v>
      </c>
      <c r="M30" s="18" t="s">
        <v>146</v>
      </c>
      <c r="N30" s="18" t="s">
        <v>23</v>
      </c>
      <c r="O30" s="18" t="s">
        <v>23</v>
      </c>
      <c r="P30" s="18" t="s">
        <v>31</v>
      </c>
      <c r="Q30" s="18" t="str">
        <f>_xlfn.DISPIMG("ID_B021E1EE790B4ED4803D5E65677A1250",1)</f>
        <v>=DISPIMG("ID_B021E1EE790B4ED4803D5E65677A1250",1)</v>
      </c>
    </row>
    <row r="31" s="3" customFormat="1" customHeight="1" spans="1:17">
      <c r="A31" s="18" t="s">
        <v>147</v>
      </c>
      <c r="B31" s="19">
        <v>9</v>
      </c>
      <c r="C31" s="20">
        <v>60.05</v>
      </c>
      <c r="D31" s="20">
        <v>179.285</v>
      </c>
      <c r="E31" s="20">
        <f t="shared" si="0"/>
        <v>1.0735628742515</v>
      </c>
      <c r="F31" s="18" t="s">
        <v>148</v>
      </c>
      <c r="G31" s="18" t="s">
        <v>149</v>
      </c>
      <c r="H31" s="19">
        <v>3924900000</v>
      </c>
      <c r="I31" s="21">
        <v>33</v>
      </c>
      <c r="J31" s="22">
        <v>108</v>
      </c>
      <c r="K31" s="23">
        <f t="shared" si="1"/>
        <v>3564</v>
      </c>
      <c r="L31" s="18" t="s">
        <v>109</v>
      </c>
      <c r="M31" s="18" t="s">
        <v>41</v>
      </c>
      <c r="N31" s="18" t="s">
        <v>23</v>
      </c>
      <c r="O31" s="18" t="s">
        <v>23</v>
      </c>
      <c r="P31" s="18" t="s">
        <v>31</v>
      </c>
      <c r="Q31" s="18" t="str">
        <f>_xlfn.DISPIMG("ID_88D8A545CEEC4061BAF1E98D1C56B89D",1)</f>
        <v>=DISPIMG("ID_88D8A545CEEC4061BAF1E98D1C56B89D",1)</v>
      </c>
    </row>
    <row r="32" s="4" customFormat="1" ht="59" customHeight="1" spans="1:17">
      <c r="A32" s="18" t="s">
        <v>150</v>
      </c>
      <c r="B32" s="19">
        <v>6</v>
      </c>
      <c r="C32" s="19">
        <v>83.7</v>
      </c>
      <c r="D32" s="21">
        <v>38.335</v>
      </c>
      <c r="E32" s="24">
        <f t="shared" si="0"/>
        <v>0.229550898203593</v>
      </c>
      <c r="F32" s="18" t="s">
        <v>151</v>
      </c>
      <c r="G32" s="18" t="s">
        <v>63</v>
      </c>
      <c r="H32" s="19">
        <v>9017800000</v>
      </c>
      <c r="I32" s="21">
        <v>1</v>
      </c>
      <c r="J32" s="22">
        <v>1200</v>
      </c>
      <c r="K32" s="23">
        <f t="shared" si="1"/>
        <v>1200</v>
      </c>
      <c r="L32" s="18" t="s">
        <v>51</v>
      </c>
      <c r="M32" s="18" t="s">
        <v>152</v>
      </c>
      <c r="N32" s="18" t="s">
        <v>23</v>
      </c>
      <c r="O32" s="18" t="s">
        <v>23</v>
      </c>
      <c r="P32" s="18" t="s">
        <v>31</v>
      </c>
      <c r="Q32" s="18"/>
    </row>
    <row r="33" s="3" customFormat="1" ht="59" customHeight="1" spans="1:17">
      <c r="A33" s="18" t="s">
        <v>153</v>
      </c>
      <c r="B33" s="19">
        <v>10</v>
      </c>
      <c r="C33" s="19">
        <v>130.12</v>
      </c>
      <c r="D33" s="21">
        <v>108.48</v>
      </c>
      <c r="E33" s="24">
        <f t="shared" si="0"/>
        <v>0.649580838323353</v>
      </c>
      <c r="F33" s="18" t="s">
        <v>154</v>
      </c>
      <c r="G33" s="18" t="s">
        <v>155</v>
      </c>
      <c r="H33" s="19">
        <v>3926100000</v>
      </c>
      <c r="I33" s="21">
        <v>6</v>
      </c>
      <c r="J33" s="22">
        <v>100</v>
      </c>
      <c r="K33" s="23">
        <f t="shared" si="1"/>
        <v>600</v>
      </c>
      <c r="L33" s="18" t="s">
        <v>156</v>
      </c>
      <c r="M33" s="18" t="s">
        <v>157</v>
      </c>
      <c r="N33" s="18" t="s">
        <v>23</v>
      </c>
      <c r="O33" s="18" t="s">
        <v>23</v>
      </c>
      <c r="P33" s="18" t="s">
        <v>31</v>
      </c>
      <c r="Q33" s="18" t="str">
        <f>_xlfn.DISPIMG("ID_81E61F9E0E424A83BE7ECE962FF4EDCD",1)</f>
        <v>=DISPIMG("ID_81E61F9E0E424A83BE7ECE962FF4EDCD",1)</v>
      </c>
    </row>
    <row r="34" s="3" customFormat="1" ht="59" customHeight="1" spans="1:17">
      <c r="A34" s="18" t="s">
        <v>158</v>
      </c>
      <c r="B34" s="19">
        <v>13</v>
      </c>
      <c r="C34" s="19">
        <v>169.38</v>
      </c>
      <c r="D34" s="21">
        <v>141.389</v>
      </c>
      <c r="E34" s="24">
        <f t="shared" si="0"/>
        <v>0.846640718562874</v>
      </c>
      <c r="F34" s="18" t="s">
        <v>154</v>
      </c>
      <c r="G34" s="18" t="s">
        <v>155</v>
      </c>
      <c r="H34" s="19">
        <v>3926100000</v>
      </c>
      <c r="I34" s="21">
        <v>6</v>
      </c>
      <c r="J34" s="22">
        <v>130</v>
      </c>
      <c r="K34" s="23">
        <f t="shared" si="1"/>
        <v>780</v>
      </c>
      <c r="L34" s="18" t="s">
        <v>156</v>
      </c>
      <c r="M34" s="18" t="s">
        <v>157</v>
      </c>
      <c r="N34" s="18" t="s">
        <v>23</v>
      </c>
      <c r="O34" s="18" t="s">
        <v>23</v>
      </c>
      <c r="P34" s="18" t="s">
        <v>31</v>
      </c>
      <c r="Q34" s="18" t="str">
        <f>_xlfn.DISPIMG("ID_81E61F9E0E424A83BE7ECE962FF4EDCD",1)</f>
        <v>=DISPIMG("ID_81E61F9E0E424A83BE7ECE962FF4EDCD",1)</v>
      </c>
    </row>
    <row r="35" s="3" customFormat="1" ht="59" customHeight="1" spans="1:17">
      <c r="A35" s="18" t="s">
        <v>159</v>
      </c>
      <c r="B35" s="19">
        <v>25</v>
      </c>
      <c r="C35" s="19">
        <v>322.07</v>
      </c>
      <c r="D35" s="21">
        <v>313.943</v>
      </c>
      <c r="E35" s="24">
        <f t="shared" si="0"/>
        <v>1.87989820359281</v>
      </c>
      <c r="F35" s="18" t="s">
        <v>160</v>
      </c>
      <c r="G35" s="18" t="s">
        <v>161</v>
      </c>
      <c r="H35" s="19">
        <v>7009920000</v>
      </c>
      <c r="I35" s="21">
        <v>11.43</v>
      </c>
      <c r="J35" s="22">
        <v>294</v>
      </c>
      <c r="K35" s="23">
        <f t="shared" si="1"/>
        <v>3360.42</v>
      </c>
      <c r="L35" s="18" t="s">
        <v>162</v>
      </c>
      <c r="M35" s="18" t="s">
        <v>163</v>
      </c>
      <c r="N35" s="18" t="s">
        <v>23</v>
      </c>
      <c r="O35" s="18" t="s">
        <v>23</v>
      </c>
      <c r="P35" s="18" t="s">
        <v>25</v>
      </c>
      <c r="Q35" s="18"/>
    </row>
    <row r="36" s="4" customFormat="1" customHeight="1" spans="1:17">
      <c r="A36" s="18" t="s">
        <v>164</v>
      </c>
      <c r="B36" s="19">
        <v>12</v>
      </c>
      <c r="C36" s="20">
        <v>155.45</v>
      </c>
      <c r="D36" s="20">
        <v>151.297</v>
      </c>
      <c r="E36" s="20">
        <f t="shared" si="0"/>
        <v>0.905970059880239</v>
      </c>
      <c r="F36" s="18" t="s">
        <v>165</v>
      </c>
      <c r="G36" s="18" t="s">
        <v>166</v>
      </c>
      <c r="H36" s="19">
        <v>8522902900</v>
      </c>
      <c r="I36" s="21">
        <v>3</v>
      </c>
      <c r="J36" s="22">
        <v>1616</v>
      </c>
      <c r="K36" s="23">
        <f t="shared" si="1"/>
        <v>4848</v>
      </c>
      <c r="L36" s="18" t="s">
        <v>167</v>
      </c>
      <c r="M36" s="18" t="s">
        <v>168</v>
      </c>
      <c r="N36" s="18" t="s">
        <v>23</v>
      </c>
      <c r="O36" s="18" t="s">
        <v>23</v>
      </c>
      <c r="P36" s="18" t="s">
        <v>31</v>
      </c>
      <c r="Q36" s="18" t="str">
        <f>_xlfn.DISPIMG("ID_075198C3D1504A9F9EB1BC5EFE4568E2",1)</f>
        <v>=DISPIMG("ID_075198C3D1504A9F9EB1BC5EFE4568E2",1)</v>
      </c>
    </row>
    <row r="37" s="4" customFormat="1" customHeight="1" spans="1:17">
      <c r="A37" s="25" t="s">
        <v>169</v>
      </c>
      <c r="B37" s="26">
        <v>36</v>
      </c>
      <c r="C37" s="27">
        <v>533.15</v>
      </c>
      <c r="D37" s="27">
        <v>476.245</v>
      </c>
      <c r="E37" s="27">
        <f t="shared" si="0"/>
        <v>2.85176646706587</v>
      </c>
      <c r="F37" s="18" t="s">
        <v>165</v>
      </c>
      <c r="G37" s="18" t="s">
        <v>166</v>
      </c>
      <c r="H37" s="19">
        <v>8522902900</v>
      </c>
      <c r="I37" s="21">
        <v>3</v>
      </c>
      <c r="J37" s="22">
        <v>495</v>
      </c>
      <c r="K37" s="23">
        <f t="shared" si="1"/>
        <v>1485</v>
      </c>
      <c r="L37" s="18" t="s">
        <v>167</v>
      </c>
      <c r="M37" s="18" t="s">
        <v>168</v>
      </c>
      <c r="N37" s="18" t="s">
        <v>23</v>
      </c>
      <c r="O37" s="18" t="s">
        <v>23</v>
      </c>
      <c r="P37" s="18" t="s">
        <v>31</v>
      </c>
      <c r="Q37" s="18"/>
    </row>
    <row r="38" s="4" customFormat="1" customHeight="1" spans="1:17">
      <c r="A38" s="28"/>
      <c r="B38" s="29"/>
      <c r="C38" s="30"/>
      <c r="D38" s="30"/>
      <c r="E38" s="30"/>
      <c r="F38" s="18" t="s">
        <v>170</v>
      </c>
      <c r="G38" s="18" t="s">
        <v>171</v>
      </c>
      <c r="H38" s="19">
        <v>8201100090</v>
      </c>
      <c r="I38" s="21">
        <v>2</v>
      </c>
      <c r="J38" s="22">
        <v>50</v>
      </c>
      <c r="K38" s="23">
        <f t="shared" si="1"/>
        <v>100</v>
      </c>
      <c r="L38" s="18" t="s">
        <v>172</v>
      </c>
      <c r="M38" s="18" t="s">
        <v>173</v>
      </c>
      <c r="N38" s="18" t="s">
        <v>23</v>
      </c>
      <c r="O38" s="18" t="s">
        <v>23</v>
      </c>
      <c r="P38" s="18" t="s">
        <v>31</v>
      </c>
      <c r="Q38" s="18"/>
    </row>
    <row r="39" s="4" customFormat="1" customHeight="1" spans="1:17">
      <c r="A39" s="31"/>
      <c r="B39" s="32"/>
      <c r="C39" s="33"/>
      <c r="D39" s="33"/>
      <c r="E39" s="33"/>
      <c r="F39" s="18" t="s">
        <v>174</v>
      </c>
      <c r="G39" s="18" t="s">
        <v>175</v>
      </c>
      <c r="H39" s="19">
        <v>7318160000</v>
      </c>
      <c r="I39" s="21">
        <v>2</v>
      </c>
      <c r="J39" s="22">
        <v>80</v>
      </c>
      <c r="K39" s="23">
        <f t="shared" si="1"/>
        <v>160</v>
      </c>
      <c r="L39" s="18" t="s">
        <v>167</v>
      </c>
      <c r="M39" s="18" t="s">
        <v>176</v>
      </c>
      <c r="N39" s="18" t="s">
        <v>23</v>
      </c>
      <c r="O39" s="18" t="s">
        <v>23</v>
      </c>
      <c r="P39" s="18" t="s">
        <v>31</v>
      </c>
      <c r="Q39" s="18"/>
    </row>
    <row r="40" s="4" customFormat="1" ht="59" customHeight="1" spans="1:17">
      <c r="A40" s="18" t="s">
        <v>177</v>
      </c>
      <c r="B40" s="19">
        <v>46</v>
      </c>
      <c r="C40" s="20">
        <v>301.01</v>
      </c>
      <c r="D40" s="20">
        <v>700.288</v>
      </c>
      <c r="E40" s="20">
        <f t="shared" ref="E40:E45" si="2">D40/167</f>
        <v>4.19334131736527</v>
      </c>
      <c r="F40" s="18" t="s">
        <v>178</v>
      </c>
      <c r="G40" s="18" t="s">
        <v>179</v>
      </c>
      <c r="H40" s="19">
        <v>6702100000</v>
      </c>
      <c r="I40" s="21">
        <v>1</v>
      </c>
      <c r="J40" s="22">
        <v>1296</v>
      </c>
      <c r="K40" s="23">
        <f t="shared" ref="K40:K42" si="3">J40*I40</f>
        <v>1296</v>
      </c>
      <c r="L40" s="18" t="s">
        <v>167</v>
      </c>
      <c r="M40" s="18" t="s">
        <v>30</v>
      </c>
      <c r="N40" s="18" t="s">
        <v>23</v>
      </c>
      <c r="O40" s="18" t="s">
        <v>23</v>
      </c>
      <c r="P40" s="18" t="s">
        <v>31</v>
      </c>
      <c r="Q40" s="18" t="str">
        <f>_xlfn.DISPIMG("ID_F1783778B834475CB62B981ED6476385",1)</f>
        <v>=DISPIMG("ID_F1783778B834475CB62B981ED6476385",1)</v>
      </c>
    </row>
    <row r="41" s="4" customFormat="1" ht="59" customHeight="1" spans="1:17">
      <c r="A41" s="25" t="s">
        <v>180</v>
      </c>
      <c r="B41" s="26">
        <v>25</v>
      </c>
      <c r="C41" s="27">
        <v>328.14</v>
      </c>
      <c r="D41" s="27">
        <v>123.735</v>
      </c>
      <c r="E41" s="27">
        <f t="shared" si="2"/>
        <v>0.740928143712575</v>
      </c>
      <c r="F41" s="18" t="s">
        <v>181</v>
      </c>
      <c r="G41" s="18" t="s">
        <v>182</v>
      </c>
      <c r="H41" s="19">
        <v>8409919990</v>
      </c>
      <c r="I41" s="21">
        <v>65.843</v>
      </c>
      <c r="J41" s="22">
        <v>20</v>
      </c>
      <c r="K41" s="23">
        <f t="shared" si="3"/>
        <v>1316.86</v>
      </c>
      <c r="L41" s="18" t="s">
        <v>183</v>
      </c>
      <c r="M41" s="18" t="s">
        <v>184</v>
      </c>
      <c r="N41" s="18" t="s">
        <v>23</v>
      </c>
      <c r="O41" s="18" t="s">
        <v>23</v>
      </c>
      <c r="P41" s="18" t="s">
        <v>31</v>
      </c>
      <c r="Q41" s="18"/>
    </row>
    <row r="42" s="4" customFormat="1" ht="59" customHeight="1" spans="1:17">
      <c r="A42" s="31"/>
      <c r="B42" s="32"/>
      <c r="C42" s="33"/>
      <c r="D42" s="33"/>
      <c r="E42" s="33"/>
      <c r="F42" s="18" t="s">
        <v>185</v>
      </c>
      <c r="G42" s="18" t="s">
        <v>186</v>
      </c>
      <c r="H42" s="19">
        <v>8708299000</v>
      </c>
      <c r="I42" s="21">
        <v>120.987</v>
      </c>
      <c r="J42" s="22">
        <v>5</v>
      </c>
      <c r="K42" s="23">
        <f t="shared" si="3"/>
        <v>604.935</v>
      </c>
      <c r="L42" s="18" t="s">
        <v>183</v>
      </c>
      <c r="M42" s="18" t="s">
        <v>184</v>
      </c>
      <c r="N42" s="18" t="s">
        <v>23</v>
      </c>
      <c r="O42" s="18" t="s">
        <v>23</v>
      </c>
      <c r="P42" s="18" t="s">
        <v>31</v>
      </c>
      <c r="Q42" s="18"/>
    </row>
    <row r="43" s="3" customFormat="1" customHeight="1" spans="1:17">
      <c r="A43" s="3" t="s">
        <v>187</v>
      </c>
      <c r="B43" s="3">
        <v>20</v>
      </c>
      <c r="C43" s="34">
        <v>382.32</v>
      </c>
      <c r="D43" s="35">
        <v>201.659</v>
      </c>
      <c r="E43" s="34">
        <v>1.20753892215569</v>
      </c>
      <c r="F43" s="36" t="s">
        <v>188</v>
      </c>
      <c r="G43" s="36" t="s">
        <v>189</v>
      </c>
      <c r="H43" s="36">
        <v>9506911900</v>
      </c>
      <c r="I43" s="35">
        <v>8</v>
      </c>
      <c r="J43" s="36">
        <v>200</v>
      </c>
      <c r="K43" s="35">
        <v>1600</v>
      </c>
      <c r="L43" s="36" t="s">
        <v>190</v>
      </c>
      <c r="M43" s="36" t="s">
        <v>191</v>
      </c>
      <c r="N43" s="3" t="s">
        <v>23</v>
      </c>
      <c r="O43" s="3" t="s">
        <v>23</v>
      </c>
      <c r="P43" s="3" t="s">
        <v>31</v>
      </c>
      <c r="Q43" s="3" t="str">
        <f>_xlfn.DISPIMG("ID_F5A0A5D50B1A44308499D54E2DEE8D0B",1)</f>
        <v>=DISPIMG("ID_F5A0A5D50B1A44308499D54E2DEE8D0B",1)</v>
      </c>
    </row>
    <row r="44" s="3" customFormat="1" customHeight="1" spans="1:17">
      <c r="A44" s="3" t="s">
        <v>192</v>
      </c>
      <c r="B44" s="3">
        <v>18</v>
      </c>
      <c r="C44" s="34">
        <v>260.13</v>
      </c>
      <c r="D44" s="35">
        <v>330.498</v>
      </c>
      <c r="E44" s="34">
        <f t="shared" si="2"/>
        <v>1.97902994011976</v>
      </c>
      <c r="F44" s="36" t="s">
        <v>193</v>
      </c>
      <c r="G44" s="36" t="s">
        <v>194</v>
      </c>
      <c r="H44" s="36">
        <v>4805110000</v>
      </c>
      <c r="I44" s="35">
        <v>2</v>
      </c>
      <c r="J44" s="36">
        <v>1800</v>
      </c>
      <c r="K44" s="35">
        <v>3600</v>
      </c>
      <c r="L44" s="36" t="s">
        <v>195</v>
      </c>
      <c r="M44" s="36" t="s">
        <v>41</v>
      </c>
      <c r="N44" s="3" t="s">
        <v>23</v>
      </c>
      <c r="O44" s="3" t="s">
        <v>23</v>
      </c>
      <c r="P44" s="3" t="s">
        <v>31</v>
      </c>
      <c r="Q44" s="3" t="str">
        <f>_xlfn.DISPIMG("ID_BD3DD933AF0F447B93DC79C3AAC1B840",1)</f>
        <v>=DISPIMG("ID_BD3DD933AF0F447B93DC79C3AAC1B840",1)</v>
      </c>
    </row>
    <row r="45" s="3" customFormat="1" customHeight="1" spans="1:17">
      <c r="A45" s="3" t="s">
        <v>196</v>
      </c>
      <c r="B45" s="3">
        <v>5</v>
      </c>
      <c r="C45" s="34">
        <v>77.83</v>
      </c>
      <c r="D45" s="35">
        <v>81.297</v>
      </c>
      <c r="E45" s="34">
        <f t="shared" si="2"/>
        <v>0.486808383233533</v>
      </c>
      <c r="F45" s="36" t="s">
        <v>197</v>
      </c>
      <c r="G45" s="36" t="s">
        <v>198</v>
      </c>
      <c r="H45" s="36">
        <v>39249000</v>
      </c>
      <c r="I45" s="35">
        <v>4</v>
      </c>
      <c r="J45" s="36">
        <v>100</v>
      </c>
      <c r="K45" s="35">
        <v>400</v>
      </c>
      <c r="L45" s="36" t="s">
        <v>109</v>
      </c>
      <c r="M45" s="36" t="s">
        <v>41</v>
      </c>
      <c r="N45" s="3" t="s">
        <v>23</v>
      </c>
      <c r="O45" s="3" t="s">
        <v>23</v>
      </c>
      <c r="P45" s="3" t="s">
        <v>31</v>
      </c>
      <c r="Q45" s="3" t="str">
        <f>_xlfn.DISPIMG("ID_65DE98AB99E34B8EA03CD4E651E40663",1)</f>
        <v>=DISPIMG("ID_65DE98AB99E34B8EA03CD4E651E40663",1)</v>
      </c>
    </row>
    <row r="46" s="3" customFormat="1" customHeight="1" spans="1:17">
      <c r="A46" s="37" t="s">
        <v>199</v>
      </c>
      <c r="B46" s="37">
        <v>19</v>
      </c>
      <c r="C46" s="38">
        <v>319.25</v>
      </c>
      <c r="D46" s="38">
        <v>274.015</v>
      </c>
      <c r="E46" s="34">
        <v>1.64080838323353</v>
      </c>
      <c r="F46" s="36" t="s">
        <v>200</v>
      </c>
      <c r="G46" s="36" t="s">
        <v>201</v>
      </c>
      <c r="H46" s="36">
        <v>3924100000</v>
      </c>
      <c r="I46" s="35">
        <v>15</v>
      </c>
      <c r="J46" s="36">
        <v>460</v>
      </c>
      <c r="K46" s="35">
        <v>6900</v>
      </c>
      <c r="L46" s="36" t="s">
        <v>202</v>
      </c>
      <c r="M46" s="36" t="s">
        <v>203</v>
      </c>
      <c r="N46" s="3" t="s">
        <v>23</v>
      </c>
      <c r="O46" s="3" t="s">
        <v>23</v>
      </c>
      <c r="P46" s="3" t="s">
        <v>31</v>
      </c>
      <c r="Q46" s="3" t="str">
        <f>_xlfn.DISPIMG("ID_6449FBE9189945488FED8CE09420E7EC",1)</f>
        <v>=DISPIMG("ID_6449FBE9189945488FED8CE09420E7EC",1)</v>
      </c>
    </row>
    <row r="47" s="3" customFormat="1" customHeight="1" spans="1:17">
      <c r="A47" s="39" t="s">
        <v>204</v>
      </c>
      <c r="B47" s="37">
        <v>56</v>
      </c>
      <c r="C47" s="38">
        <v>484</v>
      </c>
      <c r="D47" s="38">
        <v>357.99</v>
      </c>
      <c r="E47" s="34">
        <v>2.14365269461078</v>
      </c>
      <c r="F47" s="36" t="s">
        <v>205</v>
      </c>
      <c r="G47" s="36" t="s">
        <v>206</v>
      </c>
      <c r="H47" s="36"/>
      <c r="I47" s="35">
        <v>10</v>
      </c>
      <c r="J47" s="36">
        <v>4514</v>
      </c>
      <c r="K47" s="35">
        <v>1500</v>
      </c>
      <c r="L47" s="36" t="s">
        <v>207</v>
      </c>
      <c r="M47" s="36" t="s">
        <v>208</v>
      </c>
      <c r="N47" s="3" t="s">
        <v>23</v>
      </c>
      <c r="O47" s="3" t="s">
        <v>23</v>
      </c>
      <c r="P47" s="3" t="s">
        <v>31</v>
      </c>
    </row>
    <row r="48" s="5" customFormat="1" customHeight="1" spans="1:17">
      <c r="A48" s="37" t="s">
        <v>209</v>
      </c>
      <c r="B48" s="40">
        <v>36</v>
      </c>
      <c r="C48" s="41">
        <v>751.72</v>
      </c>
      <c r="D48" s="41">
        <v>389.156</v>
      </c>
      <c r="E48" s="38">
        <v>2.3302754491018</v>
      </c>
      <c r="F48" s="36" t="s">
        <v>210</v>
      </c>
      <c r="G48" s="36" t="s">
        <v>211</v>
      </c>
      <c r="H48" s="36">
        <v>3923210000</v>
      </c>
      <c r="I48" s="35">
        <v>1.5</v>
      </c>
      <c r="J48" s="36">
        <v>1007</v>
      </c>
      <c r="K48" s="35">
        <v>1510.5</v>
      </c>
      <c r="L48" s="36" t="s">
        <v>212</v>
      </c>
      <c r="M48" s="36" t="s">
        <v>213</v>
      </c>
      <c r="N48" s="42" t="s">
        <v>23</v>
      </c>
      <c r="O48" s="42" t="s">
        <v>23</v>
      </c>
      <c r="P48" s="42" t="s">
        <v>31</v>
      </c>
      <c r="Q48" s="37" t="str">
        <f>_xlfn.DISPIMG("ID_13B101C8A6B84852B8F88F869B858AA9",1)</f>
        <v>=DISPIMG("ID_13B101C8A6B84852B8F88F869B858AA9",1)</v>
      </c>
    </row>
    <row r="49" s="3" customFormat="1" customHeight="1" spans="1:16">
      <c r="A49" s="3" t="s">
        <v>214</v>
      </c>
      <c r="B49" s="3">
        <v>6</v>
      </c>
      <c r="C49" s="34">
        <v>91.2</v>
      </c>
      <c r="D49" s="35">
        <v>65.845</v>
      </c>
      <c r="E49" s="34">
        <v>0.394281437125748</v>
      </c>
      <c r="F49" s="36" t="s">
        <v>215</v>
      </c>
      <c r="G49" s="36" t="s">
        <v>216</v>
      </c>
      <c r="H49" s="36">
        <v>8306299000</v>
      </c>
      <c r="I49" s="35">
        <v>6</v>
      </c>
      <c r="J49" s="36">
        <v>240</v>
      </c>
      <c r="K49" s="35">
        <v>1440</v>
      </c>
      <c r="L49" s="36" t="s">
        <v>217</v>
      </c>
      <c r="M49" s="36" t="s">
        <v>218</v>
      </c>
      <c r="N49" s="3" t="s">
        <v>23</v>
      </c>
      <c r="O49" s="3" t="s">
        <v>23</v>
      </c>
      <c r="P49" s="3" t="s">
        <v>31</v>
      </c>
    </row>
  </sheetData>
  <protectedRanges>
    <protectedRange sqref="L27:M27" name="区域4_2_1_1_2"/>
  </protectedRanges>
  <mergeCells count="25">
    <mergeCell ref="A12:A14"/>
    <mergeCell ref="A19:A21"/>
    <mergeCell ref="A23:A25"/>
    <mergeCell ref="A37:A39"/>
    <mergeCell ref="A41:A42"/>
    <mergeCell ref="B12:B14"/>
    <mergeCell ref="B19:B21"/>
    <mergeCell ref="B23:B25"/>
    <mergeCell ref="B37:B39"/>
    <mergeCell ref="B41:B42"/>
    <mergeCell ref="C12:C14"/>
    <mergeCell ref="C19:C21"/>
    <mergeCell ref="C23:C25"/>
    <mergeCell ref="C37:C39"/>
    <mergeCell ref="C41:C42"/>
    <mergeCell ref="D12:D14"/>
    <mergeCell ref="D19:D21"/>
    <mergeCell ref="D23:D25"/>
    <mergeCell ref="D37:D39"/>
    <mergeCell ref="D41:D42"/>
    <mergeCell ref="E12:E14"/>
    <mergeCell ref="E19:E21"/>
    <mergeCell ref="E23:E25"/>
    <mergeCell ref="E37:E39"/>
    <mergeCell ref="E41:E42"/>
  </mergeCells>
  <conditionalFormatting sqref="A2">
    <cfRule type="duplicateValues" dxfId="0" priority="13"/>
  </conditionalFormatting>
  <conditionalFormatting sqref="A3">
    <cfRule type="duplicateValues" dxfId="0" priority="8"/>
  </conditionalFormatting>
  <conditionalFormatting sqref="A4">
    <cfRule type="duplicateValues" dxfId="0" priority="12"/>
  </conditionalFormatting>
  <conditionalFormatting sqref="A5">
    <cfRule type="duplicateValues" dxfId="0" priority="11"/>
  </conditionalFormatting>
  <conditionalFormatting sqref="A43">
    <cfRule type="duplicateValues" dxfId="0" priority="7"/>
  </conditionalFormatting>
  <conditionalFormatting sqref="A44">
    <cfRule type="expression" dxfId="1" priority="6">
      <formula>AND(SUMPRODUCT(IFERROR(1*(($A$44&amp;"x")=(A44&amp;"x")),0))&gt;1,NOT(ISBLANK(A44)))</formula>
    </cfRule>
  </conditionalFormatting>
  <conditionalFormatting sqref="A45">
    <cfRule type="expression" dxfId="1" priority="5">
      <formula>AND(SUMPRODUCT(IFERROR(1*(($A$45&amp;"x")=(A45&amp;"x")),0))&gt;1,NOT(ISBLANK(A45)))</formula>
    </cfRule>
  </conditionalFormatting>
  <conditionalFormatting sqref="A46">
    <cfRule type="duplicateValues" dxfId="0" priority="4"/>
  </conditionalFormatting>
  <conditionalFormatting sqref="A47">
    <cfRule type="duplicateValues" dxfId="0" priority="3"/>
  </conditionalFormatting>
  <conditionalFormatting sqref="A48">
    <cfRule type="duplicateValues" dxfId="0" priority="2"/>
  </conditionalFormatting>
  <conditionalFormatting sqref="A49">
    <cfRule type="duplicateValues" dxfId="0" priority="1"/>
  </conditionalFormatting>
  <conditionalFormatting sqref="A6:A22">
    <cfRule type="duplicateValues" dxfId="0" priority="9"/>
  </conditionalFormatting>
  <conditionalFormatting sqref="A23:A25">
    <cfRule type="duplicateValues" dxfId="0" priority="10"/>
  </conditionalFormatting>
  <hyperlinks>
    <hyperlink ref="H9" r:id="rId1" display="9025800090" tooltip="https://www.hsbianma.com/Code/9025800090.html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2_1_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好逗逗</cp:lastModifiedBy>
  <dcterms:created xsi:type="dcterms:W3CDTF">2022-03-19T01:06:00Z</dcterms:created>
  <dcterms:modified xsi:type="dcterms:W3CDTF">2026-03-28T10:05:14Z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7337B01295334DFD82F7D7CE2D88D498_13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