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him\Documents\PSHS 2019\5\R2_B09_Chord_Identification\documentation\figures\"/>
    </mc:Choice>
  </mc:AlternateContent>
  <xr:revisionPtr revIDLastSave="0" documentId="13_ncr:1_{844E2B12-7AD3-4234-8632-695314DCA4EA}" xr6:coauthVersionLast="40" xr6:coauthVersionMax="40" xr10:uidLastSave="{00000000-0000-0000-0000-000000000000}"/>
  <bookViews>
    <workbookView xWindow="0" yWindow="0" windowWidth="16380" windowHeight="8196" tabRatio="989" activeTab="6" xr2:uid="{00000000-000D-0000-FFFF-FFFF00000000}"/>
  </bookViews>
  <sheets>
    <sheet name="Main Page" sheetId="1" r:id="rId1"/>
    <sheet name="Dont_use_this_data" sheetId="2" r:id="rId2"/>
    <sheet name="2400 epochs" sheetId="3" r:id="rId3"/>
    <sheet name="NNtime" sheetId="4" r:id="rId4"/>
    <sheet name="Totaltime" sheetId="5" r:id="rId5"/>
    <sheet name="6_NN2_4000" sheetId="7" r:id="rId6"/>
    <sheet name="6_NN2_30K" sheetId="8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8" l="1"/>
  <c r="E7" i="8"/>
  <c r="L37" i="8"/>
  <c r="I31" i="8"/>
  <c r="G31" i="8"/>
  <c r="E31" i="8"/>
  <c r="I30" i="8"/>
  <c r="G30" i="8"/>
  <c r="E30" i="8"/>
  <c r="I29" i="8"/>
  <c r="G29" i="8"/>
  <c r="E29" i="8"/>
  <c r="I28" i="8"/>
  <c r="G28" i="8"/>
  <c r="E28" i="8"/>
  <c r="I27" i="8"/>
  <c r="G27" i="8"/>
  <c r="E27" i="8"/>
  <c r="I26" i="8"/>
  <c r="G26" i="8"/>
  <c r="E26" i="8"/>
  <c r="I25" i="8"/>
  <c r="G25" i="8"/>
  <c r="E25" i="8"/>
  <c r="I24" i="8"/>
  <c r="G24" i="8"/>
  <c r="E24" i="8"/>
  <c r="I23" i="8"/>
  <c r="G23" i="8"/>
  <c r="E23" i="8"/>
  <c r="I22" i="8"/>
  <c r="G22" i="8"/>
  <c r="E22" i="8"/>
  <c r="I21" i="8"/>
  <c r="G21" i="8"/>
  <c r="E21" i="8"/>
  <c r="I20" i="8"/>
  <c r="G20" i="8"/>
  <c r="E20" i="8"/>
  <c r="L19" i="8"/>
  <c r="I19" i="8"/>
  <c r="G19" i="8"/>
  <c r="E19" i="8"/>
  <c r="I18" i="8"/>
  <c r="G18" i="8"/>
  <c r="E18" i="8"/>
  <c r="I17" i="8"/>
  <c r="G17" i="8"/>
  <c r="E17" i="8"/>
  <c r="I16" i="8"/>
  <c r="G16" i="8"/>
  <c r="E16" i="8"/>
  <c r="I15" i="8"/>
  <c r="G15" i="8"/>
  <c r="E15" i="8"/>
  <c r="I14" i="8"/>
  <c r="G14" i="8"/>
  <c r="E14" i="8"/>
  <c r="I13" i="8"/>
  <c r="G13" i="8"/>
  <c r="E13" i="8"/>
  <c r="I12" i="8"/>
  <c r="G12" i="8"/>
  <c r="E12" i="8"/>
  <c r="I11" i="8"/>
  <c r="G11" i="8"/>
  <c r="E11" i="8"/>
  <c r="I10" i="8"/>
  <c r="G10" i="8"/>
  <c r="E10" i="8"/>
  <c r="I9" i="8"/>
  <c r="G9" i="8"/>
  <c r="E9" i="8"/>
  <c r="I8" i="8"/>
  <c r="G8" i="8"/>
  <c r="E8" i="8"/>
  <c r="G7" i="8"/>
  <c r="I6" i="8"/>
  <c r="G6" i="8"/>
  <c r="E6" i="8"/>
  <c r="I5" i="8"/>
  <c r="G5" i="8"/>
  <c r="E5" i="8"/>
  <c r="I4" i="8"/>
  <c r="G4" i="8"/>
  <c r="E4" i="8"/>
  <c r="I3" i="8"/>
  <c r="G3" i="8"/>
  <c r="E3" i="8"/>
  <c r="I2" i="8"/>
  <c r="G2" i="8"/>
  <c r="E2" i="8"/>
  <c r="G42" i="8" l="1"/>
  <c r="E36" i="8"/>
  <c r="I36" i="8"/>
  <c r="G36" i="8"/>
  <c r="L28" i="8" s="1"/>
  <c r="E43" i="8"/>
  <c r="G43" i="8"/>
  <c r="L11" i="8"/>
  <c r="L14" i="8" s="1"/>
  <c r="L17" i="8" s="1"/>
  <c r="L18" i="8" s="1"/>
  <c r="E44" i="8"/>
  <c r="E37" i="8"/>
  <c r="G44" i="8"/>
  <c r="G37" i="8"/>
  <c r="L29" i="8" s="1"/>
  <c r="L32" i="8" s="1"/>
  <c r="L35" i="8" s="1"/>
  <c r="L36" i="8" s="1"/>
  <c r="E40" i="8"/>
  <c r="G40" i="8"/>
  <c r="E41" i="8"/>
  <c r="G41" i="8"/>
  <c r="E42" i="8"/>
  <c r="E7" i="7"/>
  <c r="L37" i="7"/>
  <c r="I31" i="7"/>
  <c r="G31" i="7"/>
  <c r="E31" i="7"/>
  <c r="I30" i="7"/>
  <c r="G30" i="7"/>
  <c r="E30" i="7"/>
  <c r="I29" i="7"/>
  <c r="G29" i="7"/>
  <c r="E29" i="7"/>
  <c r="I28" i="7"/>
  <c r="G28" i="7"/>
  <c r="E28" i="7"/>
  <c r="I27" i="7"/>
  <c r="G27" i="7"/>
  <c r="E27" i="7"/>
  <c r="I26" i="7"/>
  <c r="G26" i="7"/>
  <c r="E26" i="7"/>
  <c r="I25" i="7"/>
  <c r="G25" i="7"/>
  <c r="E25" i="7"/>
  <c r="I24" i="7"/>
  <c r="G24" i="7"/>
  <c r="E24" i="7"/>
  <c r="I23" i="7"/>
  <c r="G23" i="7"/>
  <c r="E23" i="7"/>
  <c r="I22" i="7"/>
  <c r="G22" i="7"/>
  <c r="E22" i="7"/>
  <c r="I21" i="7"/>
  <c r="G21" i="7"/>
  <c r="E21" i="7"/>
  <c r="I20" i="7"/>
  <c r="G20" i="7"/>
  <c r="E20" i="7"/>
  <c r="L19" i="7"/>
  <c r="I19" i="7"/>
  <c r="G19" i="7"/>
  <c r="E19" i="7"/>
  <c r="I18" i="7"/>
  <c r="G18" i="7"/>
  <c r="E18" i="7"/>
  <c r="I17" i="7"/>
  <c r="G17" i="7"/>
  <c r="E17" i="7"/>
  <c r="I16" i="7"/>
  <c r="G16" i="7"/>
  <c r="E16" i="7"/>
  <c r="I15" i="7"/>
  <c r="G15" i="7"/>
  <c r="E15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9" i="7"/>
  <c r="G9" i="7"/>
  <c r="E9" i="7"/>
  <c r="I8" i="7"/>
  <c r="G8" i="7"/>
  <c r="E8" i="7"/>
  <c r="I7" i="7"/>
  <c r="G7" i="7"/>
  <c r="I6" i="7"/>
  <c r="G6" i="7"/>
  <c r="E6" i="7"/>
  <c r="I5" i="7"/>
  <c r="G5" i="7"/>
  <c r="G41" i="7" s="1"/>
  <c r="E5" i="7"/>
  <c r="I4" i="7"/>
  <c r="G4" i="7"/>
  <c r="E4" i="7"/>
  <c r="I3" i="7"/>
  <c r="G3" i="7"/>
  <c r="E3" i="7"/>
  <c r="I2" i="7"/>
  <c r="G2" i="7"/>
  <c r="E2" i="7"/>
  <c r="G49" i="8" l="1"/>
  <c r="E49" i="8"/>
  <c r="E50" i="8"/>
  <c r="E47" i="8"/>
  <c r="G50" i="8"/>
  <c r="E48" i="8"/>
  <c r="G47" i="8"/>
  <c r="G48" i="8"/>
  <c r="E37" i="7"/>
  <c r="I36" i="7"/>
  <c r="E42" i="7"/>
  <c r="L11" i="7"/>
  <c r="L14" i="7" s="1"/>
  <c r="L17" i="7" s="1"/>
  <c r="L18" i="7" s="1"/>
  <c r="G40" i="7"/>
  <c r="G47" i="7" s="1"/>
  <c r="E40" i="7"/>
  <c r="G37" i="7"/>
  <c r="L29" i="7" s="1"/>
  <c r="L32" i="7" s="1"/>
  <c r="L35" i="7" s="1"/>
  <c r="L36" i="7" s="1"/>
  <c r="E41" i="7"/>
  <c r="G42" i="7"/>
  <c r="G48" i="7" s="1"/>
  <c r="E43" i="7"/>
  <c r="G43" i="7"/>
  <c r="E44" i="7"/>
  <c r="G44" i="7"/>
  <c r="E36" i="7"/>
  <c r="G36" i="7"/>
  <c r="L28" i="7" s="1"/>
  <c r="L37" i="3"/>
  <c r="I31" i="3"/>
  <c r="G31" i="3"/>
  <c r="E31" i="3"/>
  <c r="I30" i="3"/>
  <c r="G30" i="3"/>
  <c r="E30" i="3"/>
  <c r="I29" i="3"/>
  <c r="G29" i="3"/>
  <c r="E29" i="3"/>
  <c r="I28" i="3"/>
  <c r="G28" i="3"/>
  <c r="E28" i="3"/>
  <c r="I27" i="3"/>
  <c r="G27" i="3"/>
  <c r="E27" i="3"/>
  <c r="I26" i="3"/>
  <c r="G26" i="3"/>
  <c r="E26" i="3"/>
  <c r="I25" i="3"/>
  <c r="G25" i="3"/>
  <c r="E25" i="3"/>
  <c r="I24" i="3"/>
  <c r="G24" i="3"/>
  <c r="E24" i="3"/>
  <c r="I23" i="3"/>
  <c r="G23" i="3"/>
  <c r="E23" i="3"/>
  <c r="I22" i="3"/>
  <c r="G22" i="3"/>
  <c r="E22" i="3"/>
  <c r="I21" i="3"/>
  <c r="G21" i="3"/>
  <c r="E21" i="3"/>
  <c r="I20" i="3"/>
  <c r="G20" i="3"/>
  <c r="E20" i="3"/>
  <c r="L19" i="3"/>
  <c r="I19" i="3"/>
  <c r="G19" i="3"/>
  <c r="E19" i="3"/>
  <c r="I18" i="3"/>
  <c r="G18" i="3"/>
  <c r="E18" i="3"/>
  <c r="I17" i="3"/>
  <c r="G17" i="3"/>
  <c r="E17" i="3"/>
  <c r="I16" i="3"/>
  <c r="G16" i="3"/>
  <c r="E16" i="3"/>
  <c r="I15" i="3"/>
  <c r="G15" i="3"/>
  <c r="E15" i="3"/>
  <c r="I14" i="3"/>
  <c r="G14" i="3"/>
  <c r="E14" i="3"/>
  <c r="I13" i="3"/>
  <c r="G13" i="3"/>
  <c r="E13" i="3"/>
  <c r="I12" i="3"/>
  <c r="G12" i="3"/>
  <c r="E12" i="3"/>
  <c r="I11" i="3"/>
  <c r="G11" i="3"/>
  <c r="E11" i="3"/>
  <c r="I10" i="3"/>
  <c r="G10" i="3"/>
  <c r="E10" i="3"/>
  <c r="I9" i="3"/>
  <c r="G9" i="3"/>
  <c r="E9" i="3"/>
  <c r="I8" i="3"/>
  <c r="G8" i="3"/>
  <c r="E8" i="3"/>
  <c r="I7" i="3"/>
  <c r="G7" i="3"/>
  <c r="E7" i="3"/>
  <c r="I6" i="3"/>
  <c r="G6" i="3"/>
  <c r="E6" i="3"/>
  <c r="I5" i="3"/>
  <c r="G5" i="3"/>
  <c r="E5" i="3"/>
  <c r="I4" i="3"/>
  <c r="G4" i="3"/>
  <c r="E4" i="3"/>
  <c r="I3" i="3"/>
  <c r="G3" i="3"/>
  <c r="G36" i="3" s="1"/>
  <c r="L28" i="3" s="1"/>
  <c r="E3" i="3"/>
  <c r="I2" i="3"/>
  <c r="G2" i="3"/>
  <c r="E2" i="3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6" i="3" l="1"/>
  <c r="E37" i="3"/>
  <c r="G37" i="3"/>
  <c r="L29" i="3" s="1"/>
  <c r="L32" i="3" s="1"/>
  <c r="L35" i="3" s="1"/>
  <c r="L36" i="3" s="1"/>
  <c r="I36" i="3"/>
  <c r="E41" i="3"/>
  <c r="G44" i="3"/>
  <c r="L11" i="3"/>
  <c r="L14" i="3" s="1"/>
  <c r="L17" i="3" s="1"/>
  <c r="L18" i="3" s="1"/>
  <c r="E47" i="7"/>
  <c r="E43" i="3"/>
  <c r="E49" i="7"/>
  <c r="G49" i="7"/>
  <c r="E48" i="7"/>
  <c r="G50" i="7"/>
  <c r="E50" i="7"/>
  <c r="G41" i="3"/>
  <c r="G47" i="3" s="1"/>
  <c r="E42" i="3"/>
  <c r="G42" i="3"/>
  <c r="G43" i="3"/>
  <c r="E40" i="3"/>
  <c r="E44" i="3"/>
  <c r="G40" i="3"/>
  <c r="E48" i="3" l="1"/>
  <c r="E47" i="3"/>
  <c r="E50" i="3"/>
  <c r="G49" i="3"/>
  <c r="G48" i="3"/>
  <c r="E49" i="3"/>
  <c r="G50" i="3"/>
</calcChain>
</file>

<file path=xl/sharedStrings.xml><?xml version="1.0" encoding="utf-8"?>
<sst xmlns="http://schemas.openxmlformats.org/spreadsheetml/2006/main" count="466" uniqueCount="228">
  <si>
    <t>R2-B09</t>
  </si>
  <si>
    <t>revision</t>
  </si>
  <si>
    <t>LATENCIES</t>
  </si>
  <si>
    <t>System specs:</t>
  </si>
  <si>
    <t>CPU</t>
  </si>
  <si>
    <t>i7-5820K</t>
  </si>
  <si>
    <t>GPU</t>
  </si>
  <si>
    <t>Nvidia GTX 1070 (EVGA FTW2)</t>
  </si>
  <si>
    <t>Disks</t>
  </si>
  <si>
    <t>Sandisk SSD PLUS 120GB (MLC)</t>
  </si>
  <si>
    <t>Samsung 850 EVO 256GB (MLC)</t>
  </si>
  <si>
    <t>WD Black 1TB 7200RPM</t>
  </si>
  <si>
    <t>RAM</t>
  </si>
  <si>
    <t>16GB Corsair Vengeance LPX 2400</t>
  </si>
  <si>
    <t>Guess</t>
  </si>
  <si>
    <t>Chord played</t>
  </si>
  <si>
    <t>Chord guessed</t>
  </si>
  <si>
    <t>Elapsed</t>
  </si>
  <si>
    <t>Elapsed (ms)</t>
  </si>
  <si>
    <t>Just init?</t>
  </si>
  <si>
    <t>Epochs</t>
  </si>
  <si>
    <t>C</t>
  </si>
  <si>
    <t>Yes</t>
  </si>
  <si>
    <t>C3(4)</t>
  </si>
  <si>
    <t>FM7</t>
  </si>
  <si>
    <t>DM9(no3no5)</t>
  </si>
  <si>
    <t>DM9(no5)</t>
  </si>
  <si>
    <t>DM9</t>
  </si>
  <si>
    <t>Am(M7no5)</t>
  </si>
  <si>
    <t>CMaug79sus4(9)</t>
  </si>
  <si>
    <t>AmM7</t>
  </si>
  <si>
    <t>Asus4</t>
  </si>
  <si>
    <t>Dm11</t>
  </si>
  <si>
    <t>C#m11</t>
  </si>
  <si>
    <t>E7</t>
  </si>
  <si>
    <t>E9</t>
  </si>
  <si>
    <t>GM11sus2</t>
  </si>
  <si>
    <t>A</t>
  </si>
  <si>
    <t>AM6</t>
  </si>
  <si>
    <t>Elapsed (NN only)</t>
  </si>
  <si>
    <t>Elapsed (NN, ms)</t>
  </si>
  <si>
    <t>#NOTES</t>
  </si>
  <si>
    <t>Search time (ms)</t>
  </si>
  <si>
    <t>Caug679sus4(9)</t>
  </si>
  <si>
    <t>A#m9</t>
  </si>
  <si>
    <t>CMaug67M7sus4(9)</t>
  </si>
  <si>
    <t>Chords picked randomly</t>
  </si>
  <si>
    <t>Daug</t>
  </si>
  <si>
    <t>CMaug679M7sus4(9)</t>
  </si>
  <si>
    <t>Em</t>
  </si>
  <si>
    <t>Live perf thr (ms)</t>
  </si>
  <si>
    <t>Dm7</t>
  </si>
  <si>
    <t>CMaug69M7sus2sus4(9)</t>
  </si>
  <si>
    <t>C#M7</t>
  </si>
  <si>
    <t>Caug69M7sus4(9)</t>
  </si>
  <si>
    <t>t-Test: One-sample</t>
  </si>
  <si>
    <t>left-tailed test</t>
  </si>
  <si>
    <t>G#sus4</t>
  </si>
  <si>
    <t>CMaug679(9)</t>
  </si>
  <si>
    <t>H0: m &gt;= 10</t>
  </si>
  <si>
    <t>HA: m&lt;10</t>
  </si>
  <si>
    <t>G#7</t>
  </si>
  <si>
    <t>Cmajaug69maj7sus4(9)</t>
  </si>
  <si>
    <t>Csus4</t>
  </si>
  <si>
    <t>Mean</t>
  </si>
  <si>
    <t>Cdim</t>
  </si>
  <si>
    <t>CMaug679sus4(9)</t>
  </si>
  <si>
    <t>St.dev</t>
  </si>
  <si>
    <t>C9sus4</t>
  </si>
  <si>
    <t>CMaug67M7sus2(9)</t>
  </si>
  <si>
    <t>Sample Size</t>
  </si>
  <si>
    <t>BM9</t>
  </si>
  <si>
    <t>Caug67M7sus4(9)</t>
  </si>
  <si>
    <t>Hypothesized Mean Difference</t>
  </si>
  <si>
    <t>F#9sus4</t>
  </si>
  <si>
    <t>CMaug67M7(9)</t>
  </si>
  <si>
    <t>SE</t>
  </si>
  <si>
    <t>B11sus2</t>
  </si>
  <si>
    <t>alpha</t>
  </si>
  <si>
    <t>FmM7</t>
  </si>
  <si>
    <t>CMaug679sus2sus4(9)</t>
  </si>
  <si>
    <t>df</t>
  </si>
  <si>
    <t>Am6</t>
  </si>
  <si>
    <t>Caug79M7sus4(9)</t>
  </si>
  <si>
    <t>t Stat</t>
  </si>
  <si>
    <t>D#M6</t>
  </si>
  <si>
    <t>Caug79M7sus2sus4(9)</t>
  </si>
  <si>
    <t>P(T&lt;=t) one-tail</t>
  </si>
  <si>
    <t>A#m6</t>
  </si>
  <si>
    <t>CMaug79M7sus2sus4(9)</t>
  </si>
  <si>
    <t>t Critical one-tail</t>
  </si>
  <si>
    <t>C#dim9</t>
  </si>
  <si>
    <t>C#11sus2</t>
  </si>
  <si>
    <t>tstat &lt; tcritical</t>
  </si>
  <si>
    <t>reject null</t>
  </si>
  <si>
    <t>EM6</t>
  </si>
  <si>
    <t>P &lt; alfa</t>
  </si>
  <si>
    <t>F9</t>
  </si>
  <si>
    <t>CMaug67sus4(9)</t>
  </si>
  <si>
    <t>F#sus2</t>
  </si>
  <si>
    <t>GM7sus2</t>
  </si>
  <si>
    <t>Caugdim69M7sus4(9)</t>
  </si>
  <si>
    <t>A9sus2</t>
  </si>
  <si>
    <t>BM7sus2</t>
  </si>
  <si>
    <t>Elapsed (m, ms)</t>
  </si>
  <si>
    <t>Bm</t>
  </si>
  <si>
    <t>B7sus4</t>
  </si>
  <si>
    <t>CMaug69M7(9)</t>
  </si>
  <si>
    <t>Baug9</t>
  </si>
  <si>
    <t>CM767M7sus4(9)</t>
  </si>
  <si>
    <t>FM11</t>
  </si>
  <si>
    <t>Summary measures</t>
  </si>
  <si>
    <t>MEAN</t>
  </si>
  <si>
    <t>STDEV (Sample)</t>
  </si>
  <si>
    <t>Samp Size</t>
  </si>
  <si>
    <t>MIN</t>
  </si>
  <si>
    <t>1QT</t>
  </si>
  <si>
    <t>MEDIAN</t>
  </si>
  <si>
    <t>The NN is performing well enough for live performance.</t>
  </si>
  <si>
    <t>3QT</t>
  </si>
  <si>
    <t>MAX</t>
  </si>
  <si>
    <t>Neural net</t>
  </si>
  <si>
    <t>Neural net + Translator</t>
  </si>
  <si>
    <t>1QT-MIN</t>
  </si>
  <si>
    <t>MED-1QT</t>
  </si>
  <si>
    <t>3QT-MED</t>
  </si>
  <si>
    <t>MAX-3QT</t>
  </si>
  <si>
    <t>NN time</t>
  </si>
  <si>
    <t>Total time</t>
  </si>
  <si>
    <t>Bmin</t>
  </si>
  <si>
    <t>G#o7</t>
  </si>
  <si>
    <t>GmM7(9)</t>
  </si>
  <si>
    <t>A#M7sus2</t>
  </si>
  <si>
    <t>Caug7</t>
  </si>
  <si>
    <t>F#sus4</t>
  </si>
  <si>
    <t>Em7</t>
  </si>
  <si>
    <t>Gdim7</t>
  </si>
  <si>
    <t>G#m7sus2</t>
  </si>
  <si>
    <t>G#dim</t>
  </si>
  <si>
    <t>Faug11</t>
  </si>
  <si>
    <t>D9</t>
  </si>
  <si>
    <t>A#11</t>
  </si>
  <si>
    <t>Aaug9</t>
  </si>
  <si>
    <t>G#M9sus2</t>
  </si>
  <si>
    <t>D#M9</t>
  </si>
  <si>
    <t>BM9sus2</t>
  </si>
  <si>
    <t>D#m6(9)</t>
  </si>
  <si>
    <t>F#min</t>
  </si>
  <si>
    <t>Faug</t>
  </si>
  <si>
    <t>Do7</t>
  </si>
  <si>
    <t>Adim7</t>
  </si>
  <si>
    <t>C#M11</t>
  </si>
  <si>
    <t>G#M7</t>
  </si>
  <si>
    <t>F#M7sus4</t>
  </si>
  <si>
    <t>G#9sus4</t>
  </si>
  <si>
    <t>Esus2</t>
  </si>
  <si>
    <t>D#aug7</t>
  </si>
  <si>
    <t>G#dim9</t>
  </si>
  <si>
    <t>CM9sus4</t>
  </si>
  <si>
    <t>EM6(9)</t>
  </si>
  <si>
    <t>DM7sus2</t>
  </si>
  <si>
    <t>F#mM7</t>
  </si>
  <si>
    <t>Edim9</t>
  </si>
  <si>
    <t>Em6(9)</t>
  </si>
  <si>
    <t>C#m9</t>
  </si>
  <si>
    <t>A#9sus4</t>
  </si>
  <si>
    <t>G7</t>
  </si>
  <si>
    <t>DmM7(9)</t>
  </si>
  <si>
    <t>A7sus2</t>
  </si>
  <si>
    <t>F#m7</t>
  </si>
  <si>
    <t>G#dim7</t>
  </si>
  <si>
    <t>F#M6</t>
  </si>
  <si>
    <t>Dmaj</t>
  </si>
  <si>
    <t>F#11sus2</t>
  </si>
  <si>
    <t>G7sus4</t>
  </si>
  <si>
    <t>Gdim</t>
  </si>
  <si>
    <t>Gm6</t>
  </si>
  <si>
    <t>EM7</t>
  </si>
  <si>
    <t>G#M11</t>
  </si>
  <si>
    <t>Csus2</t>
  </si>
  <si>
    <t>H0: m &gt;= 40</t>
  </si>
  <si>
    <t>HA: m &lt; 40</t>
  </si>
  <si>
    <t>Eaug</t>
  </si>
  <si>
    <t>CM7sus2</t>
  </si>
  <si>
    <t>A#7sus4</t>
  </si>
  <si>
    <t>F#o7</t>
  </si>
  <si>
    <t>E9sus2</t>
  </si>
  <si>
    <t>Co7</t>
  </si>
  <si>
    <t>Bsus2</t>
  </si>
  <si>
    <t>F#M11</t>
  </si>
  <si>
    <t>D#7</t>
  </si>
  <si>
    <t>A11sus2</t>
  </si>
  <si>
    <t>Dmin</t>
  </si>
  <si>
    <t>A#mM7(9)</t>
  </si>
  <si>
    <t>A#m11</t>
  </si>
  <si>
    <t>Baug</t>
  </si>
  <si>
    <t>Cm6</t>
  </si>
  <si>
    <t>G#M9sus4</t>
  </si>
  <si>
    <t>CM6(9)</t>
  </si>
  <si>
    <t>C#M6(9)</t>
  </si>
  <si>
    <t>F#dim9</t>
  </si>
  <si>
    <t>Dm6(9)</t>
  </si>
  <si>
    <t>A#aug7</t>
  </si>
  <si>
    <t>C#11</t>
  </si>
  <si>
    <t>A9sus4</t>
  </si>
  <si>
    <t>Ddim7</t>
  </si>
  <si>
    <t>Adim9</t>
  </si>
  <si>
    <t>AM7sus2</t>
  </si>
  <si>
    <t>C#7sus2</t>
  </si>
  <si>
    <t>G#M6(9)</t>
  </si>
  <si>
    <t>D#M11sus2</t>
  </si>
  <si>
    <t>C#M9sus4</t>
  </si>
  <si>
    <t>C#m7</t>
  </si>
  <si>
    <t>A#M7</t>
  </si>
  <si>
    <t>EM11</t>
  </si>
  <si>
    <t>Gm7</t>
  </si>
  <si>
    <t>Fdim7</t>
  </si>
  <si>
    <t>GmM7</t>
  </si>
  <si>
    <t>Bo7</t>
  </si>
  <si>
    <t>C#M9</t>
  </si>
  <si>
    <t>D#9sus2</t>
  </si>
  <si>
    <t>F#M9sus2</t>
  </si>
  <si>
    <t>A#11sus2</t>
  </si>
  <si>
    <t>Amin</t>
  </si>
  <si>
    <t>F#M11sus2</t>
  </si>
  <si>
    <t>E7sus2</t>
  </si>
  <si>
    <t>D#mM7</t>
  </si>
  <si>
    <t>B9sus4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</si>
</sst>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HK Grotesk"/>
      <family val="3"/>
      <charset val="1"/>
    </font>
    <font>
      <b/>
      <sz val="11"/>
      <color rgb="FF000000"/>
      <name val="HK Grotesk"/>
      <family val="3"/>
      <charset val="1"/>
    </font>
    <font>
      <sz val="26"/>
      <color rgb="FF000000"/>
      <name val="HK Grotesk"/>
      <family val="3"/>
      <charset val="1"/>
    </font>
    <font>
      <b/>
      <sz val="22"/>
      <color rgb="FF000000"/>
      <name val="HK Grotesk"/>
      <family val="3"/>
      <charset val="1"/>
    </font>
    <font>
      <sz val="11"/>
      <color rgb="FFFF0000"/>
      <name val="HK Grotesk"/>
      <family val="3"/>
      <charset val="1"/>
    </font>
    <font>
      <i/>
      <sz val="11"/>
      <color rgb="FF000000"/>
      <name val="HK Grotesk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epochs'!$E$47:$E$47,'2400 epochs'!$G$47:$G$47)</c:f>
              <c:numCache>
                <c:formatCode>General</c:formatCode>
                <c:ptCount val="2"/>
                <c:pt idx="0">
                  <c:v>0.44000000000000006</c:v>
                </c:pt>
                <c:pt idx="1">
                  <c:v>1.1925000000000001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7-412D-B63D-F2FB807CCBED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epochs'!$E$48:$E$48,'2400 epochs'!$G$48:$G$48)</c:f>
              <c:numCache>
                <c:formatCode>General</c:formatCode>
                <c:ptCount val="2"/>
                <c:pt idx="0">
                  <c:v>8.9999999999999858E-2</c:v>
                </c:pt>
                <c:pt idx="1">
                  <c:v>0.2174999999999998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C7-412D-B63D-F2FB807CCBED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epochs'!$E$49:$E$49,'2400 epochs'!$G$49:$G$49)</c:f>
              <c:numCache>
                <c:formatCode>General</c:formatCode>
                <c:ptCount val="2"/>
                <c:pt idx="0">
                  <c:v>0.20500000000000007</c:v>
                </c:pt>
                <c:pt idx="1">
                  <c:v>0.39500000000000046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C7-412D-B63D-F2FB807CCBED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('2400 epochs'!$E$46:$E$46,'2400 epochs'!$G$46:$G$46)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('2400 epochs'!$E$50:$E$50,'2400 epochs'!$G$50:$G$50)</c:f>
              <c:numCache>
                <c:formatCode>General</c:formatCode>
                <c:ptCount val="2"/>
                <c:pt idx="0">
                  <c:v>0.57499999999999996</c:v>
                </c:pt>
                <c:pt idx="1">
                  <c:v>0.84499999999999886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C7-412D-B63D-F2FB807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95714024"/>
        <c:crosses val="autoZero"/>
        <c:auto val="1"/>
        <c:lblAlgn val="ctr"/>
        <c:lblOffset val="100"/>
        <c:noMultiLvlLbl val="1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('6_NN2_4000'!$E$47,'6_NN2_4000'!$G$47)</c:f>
              <c:numCache>
                <c:formatCode>General</c:formatCode>
                <c:ptCount val="2"/>
                <c:pt idx="0">
                  <c:v>0.21250000000000002</c:v>
                </c:pt>
                <c:pt idx="1">
                  <c:v>0.43249999999999988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4DC-BA69-F0571F1F817B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('6_NN2_4000'!$E$48,'6_NN2_4000'!$G$48)</c:f>
              <c:numCache>
                <c:formatCode>General</c:formatCode>
                <c:ptCount val="2"/>
                <c:pt idx="0">
                  <c:v>2.7499999999999969E-2</c:v>
                </c:pt>
                <c:pt idx="1">
                  <c:v>7.5000000000000622E-3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4DC-BA69-F0571F1F817B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('6_NN2_4000'!$E$49,'6_NN2_4000'!$G$49)</c:f>
              <c:numCache>
                <c:formatCode>General</c:formatCode>
                <c:ptCount val="2"/>
                <c:pt idx="0">
                  <c:v>4.7499999999999987E-2</c:v>
                </c:pt>
                <c:pt idx="1">
                  <c:v>1.0925000000000002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4DC-BA69-F0571F1F817B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('6_NN2_4000'!$E$46,'6_NN2_4000'!$G$46)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('6_NN2_4000'!$E$50,'6_NN2_4000'!$G$50)</c:f>
              <c:numCache>
                <c:formatCode>General</c:formatCode>
                <c:ptCount val="2"/>
                <c:pt idx="0">
                  <c:v>0.40250000000000008</c:v>
                </c:pt>
                <c:pt idx="1">
                  <c:v>2.9074999999999993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4DC-BA69-F0571F1F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95714024"/>
        <c:crosses val="autoZero"/>
        <c:auto val="1"/>
        <c:lblAlgn val="ctr"/>
        <c:lblOffset val="100"/>
        <c:noMultiLvlLbl val="1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('6_NN2_30K'!$E$47,'6_NN2_30K'!$G$47)</c:f>
              <c:numCache>
                <c:formatCode>General</c:formatCode>
                <c:ptCount val="2"/>
                <c:pt idx="0">
                  <c:v>3.8799999999999946E-2</c:v>
                </c:pt>
                <c:pt idx="1">
                  <c:v>3.2194999999999974E-2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4-4A69-8D0C-5BA4F11C9151}"/>
            </c:ext>
          </c:extLst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('6_NN2_30K'!$E$48,'6_NN2_30K'!$G$48)</c:f>
              <c:numCache>
                <c:formatCode>General</c:formatCode>
                <c:ptCount val="2"/>
                <c:pt idx="0">
                  <c:v>8.78000000000001E-2</c:v>
                </c:pt>
                <c:pt idx="1">
                  <c:v>0.30759000000000014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4-4A69-8D0C-5BA4F11C9151}"/>
            </c:ext>
          </c:extLst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('6_NN2_30K'!$E$49,'6_NN2_30K'!$G$49)</c:f>
              <c:numCache>
                <c:formatCode>General</c:formatCode>
                <c:ptCount val="2"/>
                <c:pt idx="0">
                  <c:v>0.13542499999999991</c:v>
                </c:pt>
                <c:pt idx="1">
                  <c:v>1.3720799999999995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4-4A69-8D0C-5BA4F11C9151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</c:errBars>
          <c:cat>
            <c:strRef>
              <c:f>('6_NN2_30K'!$E$46,'6_NN2_30K'!$G$46)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('6_NN2_30K'!$E$50,'6_NN2_30K'!$G$50)</c:f>
              <c:numCache>
                <c:formatCode>General</c:formatCode>
                <c:ptCount val="2"/>
                <c:pt idx="0">
                  <c:v>58.101374999999997</c:v>
                </c:pt>
                <c:pt idx="1">
                  <c:v>56.686295000000001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4-4A69-8D0C-5BA4F11C9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4729"/>
        <c:axId val="95714024"/>
      </c:barChart>
      <c:catAx>
        <c:axId val="10204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95714024"/>
        <c:crosses val="autoZero"/>
        <c:auto val="1"/>
        <c:lblAlgn val="ctr"/>
        <c:lblOffset val="100"/>
        <c:noMultiLvlLbl val="1"/>
      </c:catAx>
      <c:valAx>
        <c:axId val="95714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endParaRPr lang="en-US"/>
          </a:p>
        </c:txPr>
        <c:crossAx val="102047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1086840</xdr:colOff>
      <xdr:row>53</xdr:row>
      <xdr:rowOff>36000</xdr:rowOff>
    </xdr:from>
    <xdr:to>
      <xdr:col>8</xdr:col>
      <xdr:colOff>65160</xdr:colOff>
      <xdr:row>74</xdr:row>
      <xdr:rowOff>70560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1086840</xdr:colOff>
      <xdr:row>53</xdr:row>
      <xdr:rowOff>36000</xdr:rowOff>
    </xdr:from>
    <xdr:to>
      <xdr:col>9</xdr:col>
      <xdr:colOff>342746</xdr:colOff>
      <xdr:row>74</xdr:row>
      <xdr:rowOff>70560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6469778-E25B-4E54-8527-71879B61B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1086840</xdr:colOff>
      <xdr:row>53</xdr:row>
      <xdr:rowOff>36000</xdr:rowOff>
    </xdr:from>
    <xdr:to>
      <xdr:col>8</xdr:col>
      <xdr:colOff>1072089</xdr:colOff>
      <xdr:row>74</xdr:row>
      <xdr:rowOff>70560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F89E81D-7D1C-4B02-911B-6A5E5FA2B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"/>
  <sheetViews>
    <sheetView zoomScaleNormal="100" workbookViewId="0">
      <selection activeCell="D3" activeCellId="1" sqref="K25:L40 D3"/>
    </sheetView>
  </sheetViews>
  <sheetFormatPr defaultRowHeight="14.4" x14ac:dyDescent="0.3"/>
  <cols>
    <col min="1" max="1" width="9.77734375" style="1"/>
    <col min="2" max="2" width="33.6640625" style="1"/>
    <col min="3" max="3" width="17.5546875" style="1"/>
    <col min="4" max="1025" width="9.77734375" style="1"/>
  </cols>
  <sheetData>
    <row r="1" spans="1:4" x14ac:dyDescent="0.3">
      <c r="A1"/>
      <c r="B1"/>
      <c r="D1"/>
    </row>
    <row r="2" spans="1:4" x14ac:dyDescent="0.3">
      <c r="A2" s="2"/>
      <c r="B2" s="2" t="s">
        <v>0</v>
      </c>
      <c r="D2" s="1" t="s">
        <v>1</v>
      </c>
    </row>
    <row r="3" spans="1:4" ht="34.200000000000003" x14ac:dyDescent="0.7">
      <c r="A3"/>
      <c r="B3" s="3" t="s">
        <v>2</v>
      </c>
      <c r="D3" s="4">
        <v>9</v>
      </c>
    </row>
    <row r="4" spans="1:4" x14ac:dyDescent="0.3">
      <c r="A4"/>
      <c r="B4"/>
    </row>
    <row r="5" spans="1:4" x14ac:dyDescent="0.3">
      <c r="A5"/>
      <c r="B5" s="2" t="s">
        <v>3</v>
      </c>
    </row>
    <row r="6" spans="1:4" x14ac:dyDescent="0.3">
      <c r="A6" s="2" t="s">
        <v>4</v>
      </c>
      <c r="B6" s="1" t="s">
        <v>5</v>
      </c>
    </row>
    <row r="7" spans="1:4" x14ac:dyDescent="0.3">
      <c r="A7" s="2" t="s">
        <v>6</v>
      </c>
      <c r="B7" s="1" t="s">
        <v>7</v>
      </c>
    </row>
    <row r="8" spans="1:4" x14ac:dyDescent="0.3">
      <c r="A8" s="2" t="s">
        <v>8</v>
      </c>
      <c r="B8" s="1" t="s">
        <v>9</v>
      </c>
    </row>
    <row r="9" spans="1:4" x14ac:dyDescent="0.3">
      <c r="A9"/>
      <c r="B9" s="1" t="s">
        <v>10</v>
      </c>
    </row>
    <row r="10" spans="1:4" x14ac:dyDescent="0.3">
      <c r="A10"/>
      <c r="B10" s="1" t="s">
        <v>11</v>
      </c>
    </row>
    <row r="11" spans="1:4" x14ac:dyDescent="0.3">
      <c r="A11" s="2" t="s">
        <v>12</v>
      </c>
      <c r="B11" s="1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"/>
  <sheetViews>
    <sheetView zoomScaleNormal="100" workbookViewId="0">
      <selection activeCellId="1" sqref="K25:L40 A1"/>
    </sheetView>
  </sheetViews>
  <sheetFormatPr defaultRowHeight="14.4" x14ac:dyDescent="0.3"/>
  <cols>
    <col min="1" max="1" width="10.77734375" style="1"/>
    <col min="2" max="2" width="16.44140625" style="1"/>
    <col min="3" max="3" width="17.21875" style="1"/>
    <col min="4" max="4" width="10.77734375" style="1"/>
    <col min="5" max="5" width="16.109375" style="1"/>
    <col min="6" max="6" width="17.88671875" style="1"/>
    <col min="7" max="1025" width="10.77734375" style="1"/>
  </cols>
  <sheetData>
    <row r="1" spans="1:8" x14ac:dyDescent="0.3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20</v>
      </c>
      <c r="H1" s="2">
        <v>2400</v>
      </c>
    </row>
    <row r="2" spans="1:8" x14ac:dyDescent="0.3">
      <c r="A2" s="2">
        <v>1</v>
      </c>
      <c r="B2" s="1" t="s">
        <v>21</v>
      </c>
      <c r="C2" s="1" t="s">
        <v>21</v>
      </c>
      <c r="D2" s="1">
        <v>0.23699999999999999</v>
      </c>
      <c r="E2" s="1">
        <f t="shared" ref="E2:E17" si="0">D2*1000</f>
        <v>237</v>
      </c>
      <c r="F2" s="1" t="s">
        <v>22</v>
      </c>
    </row>
    <row r="3" spans="1:8" x14ac:dyDescent="0.3">
      <c r="A3" s="2">
        <v>2</v>
      </c>
      <c r="B3" s="1" t="s">
        <v>23</v>
      </c>
      <c r="C3" s="1" t="s">
        <v>21</v>
      </c>
      <c r="D3" s="1">
        <v>1.42E-3</v>
      </c>
      <c r="E3" s="1">
        <f t="shared" si="0"/>
        <v>1.42</v>
      </c>
      <c r="F3"/>
    </row>
    <row r="4" spans="1:8" x14ac:dyDescent="0.3">
      <c r="A4" s="2">
        <v>3</v>
      </c>
      <c r="B4" s="1" t="s">
        <v>24</v>
      </c>
      <c r="C4" s="1" t="s">
        <v>21</v>
      </c>
      <c r="D4" s="1">
        <v>8.6499999999999999E-4</v>
      </c>
      <c r="E4" s="1">
        <f t="shared" si="0"/>
        <v>0.86499999999999999</v>
      </c>
      <c r="F4"/>
    </row>
    <row r="5" spans="1:8" x14ac:dyDescent="0.3">
      <c r="A5" s="2">
        <v>4</v>
      </c>
      <c r="B5" s="1" t="s">
        <v>25</v>
      </c>
      <c r="C5" s="1" t="s">
        <v>21</v>
      </c>
      <c r="D5" s="1">
        <v>1.33E-3</v>
      </c>
      <c r="E5" s="1">
        <f t="shared" si="0"/>
        <v>1.33</v>
      </c>
      <c r="F5"/>
    </row>
    <row r="6" spans="1:8" x14ac:dyDescent="0.3">
      <c r="A6" s="2">
        <v>5</v>
      </c>
      <c r="B6" s="1" t="s">
        <v>26</v>
      </c>
      <c r="C6" s="1" t="s">
        <v>21</v>
      </c>
      <c r="D6" s="1">
        <v>8.5099999999999998E-4</v>
      </c>
      <c r="E6" s="1">
        <f t="shared" si="0"/>
        <v>0.85099999999999998</v>
      </c>
      <c r="F6"/>
    </row>
    <row r="7" spans="1:8" x14ac:dyDescent="0.3">
      <c r="A7" s="2">
        <v>6</v>
      </c>
      <c r="B7" s="1" t="s">
        <v>27</v>
      </c>
      <c r="C7" s="1" t="s">
        <v>21</v>
      </c>
      <c r="D7" s="1">
        <v>8.8999999999999995E-4</v>
      </c>
      <c r="E7" s="1">
        <f t="shared" si="0"/>
        <v>0.8899999999999999</v>
      </c>
      <c r="F7"/>
    </row>
    <row r="8" spans="1:8" x14ac:dyDescent="0.3">
      <c r="A8" s="2">
        <v>7</v>
      </c>
      <c r="B8" s="1" t="s">
        <v>28</v>
      </c>
      <c r="C8" s="1" t="s">
        <v>29</v>
      </c>
      <c r="D8" s="1">
        <v>0.28299999999999997</v>
      </c>
      <c r="E8" s="1">
        <f t="shared" si="0"/>
        <v>283</v>
      </c>
      <c r="F8" s="1" t="s">
        <v>22</v>
      </c>
    </row>
    <row r="9" spans="1:8" x14ac:dyDescent="0.3">
      <c r="A9" s="2">
        <v>8</v>
      </c>
      <c r="B9" s="1" t="s">
        <v>30</v>
      </c>
      <c r="C9" s="1" t="s">
        <v>29</v>
      </c>
      <c r="D9" s="1">
        <v>9.7599999999999998E-4</v>
      </c>
      <c r="E9" s="1">
        <f t="shared" si="0"/>
        <v>0.97599999999999998</v>
      </c>
    </row>
    <row r="10" spans="1:8" x14ac:dyDescent="0.3">
      <c r="A10" s="2">
        <v>9</v>
      </c>
      <c r="B10" s="1" t="s">
        <v>31</v>
      </c>
      <c r="C10" s="1" t="s">
        <v>29</v>
      </c>
      <c r="D10" s="1">
        <v>1.5299999999999999E-3</v>
      </c>
      <c r="E10" s="1">
        <f t="shared" si="0"/>
        <v>1.5299999999999998</v>
      </c>
    </row>
    <row r="11" spans="1:8" x14ac:dyDescent="0.3">
      <c r="A11" s="2">
        <v>10</v>
      </c>
      <c r="B11" s="1" t="s">
        <v>32</v>
      </c>
      <c r="C11" s="1" t="s">
        <v>29</v>
      </c>
      <c r="D11" s="1">
        <v>8.9999999999999998E-4</v>
      </c>
      <c r="E11" s="1">
        <f t="shared" si="0"/>
        <v>0.9</v>
      </c>
    </row>
    <row r="12" spans="1:8" x14ac:dyDescent="0.3">
      <c r="A12" s="2">
        <v>11</v>
      </c>
      <c r="B12" s="1" t="s">
        <v>33</v>
      </c>
      <c r="C12" s="1" t="s">
        <v>29</v>
      </c>
      <c r="D12" s="1">
        <v>1.2899999999999999E-3</v>
      </c>
      <c r="E12" s="1">
        <f t="shared" si="0"/>
        <v>1.2899999999999998</v>
      </c>
    </row>
    <row r="13" spans="1:8" x14ac:dyDescent="0.3">
      <c r="A13" s="2">
        <v>12</v>
      </c>
      <c r="B13" s="1" t="s">
        <v>34</v>
      </c>
      <c r="C13" s="1" t="s">
        <v>29</v>
      </c>
      <c r="D13" s="1">
        <v>1.4E-3</v>
      </c>
      <c r="E13" s="1">
        <f t="shared" si="0"/>
        <v>1.4</v>
      </c>
    </row>
    <row r="14" spans="1:8" x14ac:dyDescent="0.3">
      <c r="A14" s="2">
        <v>13</v>
      </c>
      <c r="B14" s="1" t="s">
        <v>35</v>
      </c>
      <c r="C14" s="1" t="s">
        <v>29</v>
      </c>
      <c r="D14" s="1">
        <v>2.7899999999999999E-3</v>
      </c>
      <c r="E14" s="1">
        <f t="shared" si="0"/>
        <v>2.79</v>
      </c>
    </row>
    <row r="15" spans="1:8" x14ac:dyDescent="0.3">
      <c r="A15" s="2">
        <v>14</v>
      </c>
      <c r="B15" s="1" t="s">
        <v>36</v>
      </c>
      <c r="C15" s="1" t="s">
        <v>29</v>
      </c>
      <c r="D15" s="1">
        <v>1.33E-3</v>
      </c>
      <c r="E15" s="1">
        <f t="shared" si="0"/>
        <v>1.33</v>
      </c>
    </row>
    <row r="16" spans="1:8" x14ac:dyDescent="0.3">
      <c r="A16" s="2">
        <v>15</v>
      </c>
      <c r="B16" s="1" t="s">
        <v>37</v>
      </c>
      <c r="C16" s="1" t="s">
        <v>29</v>
      </c>
      <c r="D16" s="1">
        <v>1.076E-2</v>
      </c>
      <c r="E16" s="1">
        <f t="shared" si="0"/>
        <v>10.76</v>
      </c>
    </row>
    <row r="17" spans="1:5" x14ac:dyDescent="0.3">
      <c r="A17" s="2">
        <v>16</v>
      </c>
      <c r="B17" s="1" t="s">
        <v>38</v>
      </c>
      <c r="C17" s="1" t="s">
        <v>29</v>
      </c>
      <c r="D17" s="1">
        <v>1.6100000000000001E-3</v>
      </c>
      <c r="E17" s="1">
        <f t="shared" si="0"/>
        <v>1.61</v>
      </c>
    </row>
    <row r="18" spans="1:5" x14ac:dyDescent="0.3">
      <c r="A18" s="2">
        <v>17</v>
      </c>
    </row>
    <row r="19" spans="1:5" x14ac:dyDescent="0.3">
      <c r="A19" s="2">
        <v>18</v>
      </c>
    </row>
    <row r="20" spans="1:5" x14ac:dyDescent="0.3">
      <c r="A20" s="2">
        <v>19</v>
      </c>
    </row>
    <row r="21" spans="1:5" x14ac:dyDescent="0.3">
      <c r="A21" s="2">
        <v>20</v>
      </c>
    </row>
    <row r="22" spans="1:5" x14ac:dyDescent="0.3">
      <c r="A22" s="2">
        <v>21</v>
      </c>
    </row>
    <row r="23" spans="1:5" x14ac:dyDescent="0.3">
      <c r="A23" s="2">
        <v>22</v>
      </c>
    </row>
    <row r="24" spans="1:5" x14ac:dyDescent="0.3">
      <c r="A24" s="2">
        <v>23</v>
      </c>
    </row>
    <row r="25" spans="1:5" x14ac:dyDescent="0.3">
      <c r="A25" s="2">
        <v>24</v>
      </c>
    </row>
    <row r="26" spans="1:5" x14ac:dyDescent="0.3">
      <c r="A26" s="2">
        <v>25</v>
      </c>
    </row>
    <row r="27" spans="1:5" x14ac:dyDescent="0.3">
      <c r="A27" s="2">
        <v>26</v>
      </c>
    </row>
    <row r="28" spans="1:5" x14ac:dyDescent="0.3">
      <c r="A28" s="2">
        <v>27</v>
      </c>
    </row>
    <row r="29" spans="1:5" x14ac:dyDescent="0.3">
      <c r="A29" s="2">
        <v>28</v>
      </c>
    </row>
    <row r="30" spans="1:5" x14ac:dyDescent="0.3">
      <c r="A30" s="2">
        <v>29</v>
      </c>
    </row>
    <row r="31" spans="1:5" x14ac:dyDescent="0.3">
      <c r="A31" s="2">
        <v>30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0"/>
  <sheetViews>
    <sheetView topLeftCell="E1" zoomScaleNormal="100" workbookViewId="0">
      <selection activeCell="E7" sqref="E7"/>
    </sheetView>
  </sheetViews>
  <sheetFormatPr defaultRowHeight="14.4" x14ac:dyDescent="0.3"/>
  <cols>
    <col min="1" max="1" width="10.77734375" style="1"/>
    <col min="2" max="2" width="16.44140625" style="1"/>
    <col min="3" max="3" width="27.21875" style="1"/>
    <col min="4" max="5" width="17.44140625" style="1"/>
    <col min="6" max="6" width="10.77734375" style="1"/>
    <col min="7" max="7" width="16.21875" style="1"/>
    <col min="8" max="8" width="17.88671875" style="1"/>
    <col min="9" max="9" width="16.44140625" style="1"/>
    <col min="10" max="10" width="10.77734375" style="1"/>
    <col min="11" max="11" width="21.21875" style="1"/>
    <col min="12" max="12" width="25.33203125" style="1"/>
    <col min="13" max="1025" width="10.77734375" style="1"/>
  </cols>
  <sheetData>
    <row r="1" spans="1:12" x14ac:dyDescent="0.3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/>
      <c r="L1"/>
    </row>
    <row r="2" spans="1:12" x14ac:dyDescent="0.3">
      <c r="A2" s="2">
        <v>334</v>
      </c>
      <c r="B2" s="1" t="s">
        <v>37</v>
      </c>
      <c r="C2" s="1" t="s">
        <v>43</v>
      </c>
      <c r="D2" s="5">
        <v>8.8000000000000003E-4</v>
      </c>
      <c r="E2" s="6">
        <f t="shared" ref="E2:E31" si="0">D2*1000</f>
        <v>0.88</v>
      </c>
      <c r="F2" s="1">
        <v>1.5100000000000001E-3</v>
      </c>
      <c r="G2" s="7">
        <f t="shared" ref="G2:G31" si="1">F2*1000</f>
        <v>1.51</v>
      </c>
      <c r="H2" s="1">
        <v>3</v>
      </c>
      <c r="I2" s="1">
        <f t="shared" ref="I2:I31" si="2">1000*(F2-D2)</f>
        <v>0.63</v>
      </c>
      <c r="K2"/>
      <c r="L2"/>
    </row>
    <row r="3" spans="1:12" x14ac:dyDescent="0.3">
      <c r="A3" s="2">
        <v>388</v>
      </c>
      <c r="B3" s="1" t="s">
        <v>44</v>
      </c>
      <c r="C3" s="1" t="s">
        <v>45</v>
      </c>
      <c r="D3" s="5">
        <v>1.2999999999999999E-3</v>
      </c>
      <c r="E3" s="6">
        <f t="shared" si="0"/>
        <v>1.3</v>
      </c>
      <c r="F3" s="1">
        <v>2.1199999999999999E-3</v>
      </c>
      <c r="G3" s="7">
        <f t="shared" si="1"/>
        <v>2.12</v>
      </c>
      <c r="H3" s="1">
        <v>5</v>
      </c>
      <c r="I3" s="1">
        <f t="shared" si="2"/>
        <v>0.82</v>
      </c>
      <c r="K3"/>
      <c r="L3" s="2" t="s">
        <v>46</v>
      </c>
    </row>
    <row r="4" spans="1:12" x14ac:dyDescent="0.3">
      <c r="A4" s="2">
        <v>77</v>
      </c>
      <c r="B4" s="1" t="s">
        <v>47</v>
      </c>
      <c r="C4" s="1" t="s">
        <v>48</v>
      </c>
      <c r="D4" s="5">
        <v>1.3699999999999999E-3</v>
      </c>
      <c r="E4" s="6">
        <f t="shared" si="0"/>
        <v>1.3699999999999999</v>
      </c>
      <c r="F4" s="1">
        <v>2.1900000000000001E-3</v>
      </c>
      <c r="G4" s="7">
        <f t="shared" si="1"/>
        <v>2.19</v>
      </c>
      <c r="H4" s="1">
        <v>3</v>
      </c>
      <c r="I4" s="1">
        <f t="shared" si="2"/>
        <v>0.82000000000000017</v>
      </c>
      <c r="K4"/>
      <c r="L4" s="8" t="s">
        <v>20</v>
      </c>
    </row>
    <row r="5" spans="1:12" x14ac:dyDescent="0.3">
      <c r="A5" s="2">
        <v>150</v>
      </c>
      <c r="B5" s="1" t="s">
        <v>49</v>
      </c>
      <c r="C5" s="1" t="s">
        <v>48</v>
      </c>
      <c r="D5" s="5">
        <v>2.16E-3</v>
      </c>
      <c r="E5" s="6">
        <f t="shared" si="0"/>
        <v>2.16</v>
      </c>
      <c r="F5" s="1">
        <v>3.0500000000000002E-3</v>
      </c>
      <c r="G5" s="7">
        <f t="shared" si="1"/>
        <v>3.0500000000000003</v>
      </c>
      <c r="H5" s="1">
        <v>3</v>
      </c>
      <c r="I5" s="1">
        <f t="shared" si="2"/>
        <v>0.89000000000000012</v>
      </c>
      <c r="K5"/>
      <c r="L5" s="1" t="s">
        <v>50</v>
      </c>
    </row>
    <row r="6" spans="1:12" x14ac:dyDescent="0.3">
      <c r="A6" s="2">
        <v>82</v>
      </c>
      <c r="B6" s="1" t="s">
        <v>51</v>
      </c>
      <c r="C6" s="1" t="s">
        <v>52</v>
      </c>
      <c r="D6" s="5">
        <v>1.47E-3</v>
      </c>
      <c r="E6" s="6">
        <f t="shared" si="0"/>
        <v>1.47</v>
      </c>
      <c r="F6" s="1">
        <v>2.3700000000000001E-3</v>
      </c>
      <c r="G6" s="7">
        <f t="shared" si="1"/>
        <v>2.37</v>
      </c>
      <c r="H6" s="1">
        <v>4</v>
      </c>
      <c r="I6" s="1">
        <f t="shared" si="2"/>
        <v>0.90000000000000024</v>
      </c>
      <c r="K6"/>
      <c r="L6"/>
    </row>
    <row r="7" spans="1:12" x14ac:dyDescent="0.3">
      <c r="A7" s="2">
        <v>44</v>
      </c>
      <c r="B7" s="1" t="s">
        <v>53</v>
      </c>
      <c r="C7" s="1" t="s">
        <v>54</v>
      </c>
      <c r="D7" s="5">
        <v>1.48E-3</v>
      </c>
      <c r="E7" s="6">
        <f t="shared" si="0"/>
        <v>1.48</v>
      </c>
      <c r="F7" s="1">
        <v>2.3999999999999998E-3</v>
      </c>
      <c r="G7" s="7">
        <f t="shared" si="1"/>
        <v>2.4</v>
      </c>
      <c r="H7" s="1">
        <v>4</v>
      </c>
      <c r="I7" s="1">
        <f t="shared" si="2"/>
        <v>0.91999999999999982</v>
      </c>
      <c r="K7" s="1" t="s">
        <v>55</v>
      </c>
      <c r="L7" s="1" t="s">
        <v>56</v>
      </c>
    </row>
    <row r="8" spans="1:12" x14ac:dyDescent="0.3">
      <c r="A8" s="2">
        <v>302</v>
      </c>
      <c r="B8" s="1" t="s">
        <v>57</v>
      </c>
      <c r="C8" s="1" t="s">
        <v>58</v>
      </c>
      <c r="D8" s="5">
        <v>2.0100000000000001E-3</v>
      </c>
      <c r="E8" s="6">
        <f t="shared" si="0"/>
        <v>2.0100000000000002</v>
      </c>
      <c r="F8" s="1">
        <v>2.96E-3</v>
      </c>
      <c r="G8" s="7">
        <f t="shared" si="1"/>
        <v>2.96</v>
      </c>
      <c r="H8" s="1">
        <v>3</v>
      </c>
      <c r="I8" s="1">
        <f t="shared" si="2"/>
        <v>0.94999999999999984</v>
      </c>
      <c r="K8" s="2" t="s">
        <v>59</v>
      </c>
      <c r="L8" s="2" t="s">
        <v>60</v>
      </c>
    </row>
    <row r="9" spans="1:12" x14ac:dyDescent="0.3">
      <c r="A9" s="2">
        <v>305</v>
      </c>
      <c r="B9" s="1" t="s">
        <v>61</v>
      </c>
      <c r="C9" s="1" t="s">
        <v>62</v>
      </c>
      <c r="D9" s="5">
        <v>1.2999999999999999E-3</v>
      </c>
      <c r="E9" s="6">
        <f t="shared" si="0"/>
        <v>1.3</v>
      </c>
      <c r="F9" s="1">
        <v>2.2499999999999998E-3</v>
      </c>
      <c r="G9" s="7">
        <f t="shared" si="1"/>
        <v>2.25</v>
      </c>
      <c r="H9" s="1">
        <v>4</v>
      </c>
      <c r="I9" s="1">
        <f t="shared" si="2"/>
        <v>0.94999999999999984</v>
      </c>
      <c r="K9" s="9"/>
      <c r="L9" s="9" t="s">
        <v>40</v>
      </c>
    </row>
    <row r="10" spans="1:12" x14ac:dyDescent="0.3">
      <c r="A10" s="2">
        <v>6</v>
      </c>
      <c r="B10" s="1" t="s">
        <v>63</v>
      </c>
      <c r="C10" s="1" t="s">
        <v>58</v>
      </c>
      <c r="D10" s="5">
        <v>1.99E-3</v>
      </c>
      <c r="E10" s="6">
        <f t="shared" si="0"/>
        <v>1.99</v>
      </c>
      <c r="F10" s="1">
        <v>2.98E-3</v>
      </c>
      <c r="G10" s="7">
        <f t="shared" si="1"/>
        <v>2.98</v>
      </c>
      <c r="H10" s="1">
        <v>3</v>
      </c>
      <c r="I10" s="1">
        <f t="shared" si="2"/>
        <v>0.99</v>
      </c>
      <c r="K10" s="10" t="s">
        <v>64</v>
      </c>
      <c r="L10" s="10">
        <v>1.5226666666666699</v>
      </c>
    </row>
    <row r="11" spans="1:12" x14ac:dyDescent="0.3">
      <c r="A11" s="2">
        <v>4</v>
      </c>
      <c r="B11" s="1" t="s">
        <v>65</v>
      </c>
      <c r="C11" s="1" t="s">
        <v>66</v>
      </c>
      <c r="D11" s="5">
        <v>2.1900000000000001E-3</v>
      </c>
      <c r="E11" s="6">
        <f t="shared" si="0"/>
        <v>2.19</v>
      </c>
      <c r="F11" s="1">
        <v>3.1800000000000001E-3</v>
      </c>
      <c r="G11" s="7">
        <f t="shared" si="1"/>
        <v>3.18</v>
      </c>
      <c r="H11" s="1">
        <v>3</v>
      </c>
      <c r="I11" s="1">
        <f t="shared" si="2"/>
        <v>0.99</v>
      </c>
      <c r="K11" s="10" t="s">
        <v>67</v>
      </c>
      <c r="L11" s="10">
        <f>_xlfn.STDEV.S(E2:E31)</f>
        <v>0.31587790453704268</v>
      </c>
    </row>
    <row r="12" spans="1:12" x14ac:dyDescent="0.3">
      <c r="A12" s="2">
        <v>25</v>
      </c>
      <c r="B12" s="1" t="s">
        <v>68</v>
      </c>
      <c r="C12" s="1" t="s">
        <v>69</v>
      </c>
      <c r="D12" s="5">
        <v>1.6199999999999999E-3</v>
      </c>
      <c r="E12" s="6">
        <f t="shared" si="0"/>
        <v>1.6199999999999999</v>
      </c>
      <c r="F12" s="1">
        <v>2.63E-3</v>
      </c>
      <c r="G12" s="7">
        <f t="shared" si="1"/>
        <v>2.63</v>
      </c>
      <c r="H12" s="1">
        <v>5</v>
      </c>
      <c r="I12" s="1">
        <f t="shared" si="2"/>
        <v>1.01</v>
      </c>
      <c r="K12" s="10" t="s">
        <v>70</v>
      </c>
      <c r="L12" s="10">
        <v>30</v>
      </c>
    </row>
    <row r="13" spans="1:12" x14ac:dyDescent="0.3">
      <c r="A13" s="2">
        <v>424</v>
      </c>
      <c r="B13" s="1" t="s">
        <v>71</v>
      </c>
      <c r="C13" s="1" t="s">
        <v>72</v>
      </c>
      <c r="D13" s="5">
        <v>1.5200000000000001E-3</v>
      </c>
      <c r="E13" s="6">
        <f t="shared" si="0"/>
        <v>1.52</v>
      </c>
      <c r="F13" s="1">
        <v>2.7000000000000001E-3</v>
      </c>
      <c r="G13" s="7">
        <f t="shared" si="1"/>
        <v>2.7</v>
      </c>
      <c r="H13" s="1">
        <v>5</v>
      </c>
      <c r="I13" s="1">
        <f t="shared" si="2"/>
        <v>1.1800000000000002</v>
      </c>
      <c r="K13" s="10" t="s">
        <v>73</v>
      </c>
      <c r="L13" s="10">
        <v>10</v>
      </c>
    </row>
    <row r="14" spans="1:12" x14ac:dyDescent="0.3">
      <c r="A14" s="2">
        <v>247</v>
      </c>
      <c r="B14" s="1" t="s">
        <v>74</v>
      </c>
      <c r="C14" s="1" t="s">
        <v>75</v>
      </c>
      <c r="D14" s="5">
        <v>1.42E-3</v>
      </c>
      <c r="E14" s="6">
        <f t="shared" si="0"/>
        <v>1.42</v>
      </c>
      <c r="F14" s="1">
        <v>2.7100000000000002E-3</v>
      </c>
      <c r="G14" s="7">
        <f t="shared" si="1"/>
        <v>2.71</v>
      </c>
      <c r="H14" s="1">
        <v>5</v>
      </c>
      <c r="I14" s="1">
        <f t="shared" si="2"/>
        <v>1.29</v>
      </c>
      <c r="K14" s="10" t="s">
        <v>76</v>
      </c>
      <c r="L14" s="10">
        <f>L11/SQRT(L12)</f>
        <v>5.7671151244133911E-2</v>
      </c>
    </row>
    <row r="15" spans="1:12" x14ac:dyDescent="0.3">
      <c r="A15" s="2">
        <v>438</v>
      </c>
      <c r="B15" s="1" t="s">
        <v>77</v>
      </c>
      <c r="C15" s="1" t="s">
        <v>48</v>
      </c>
      <c r="D15" s="5">
        <v>1.32E-3</v>
      </c>
      <c r="E15" s="6">
        <f t="shared" si="0"/>
        <v>1.32</v>
      </c>
      <c r="F15" s="1">
        <v>2.7399999999999998E-3</v>
      </c>
      <c r="G15" s="7">
        <f t="shared" si="1"/>
        <v>2.7399999999999998</v>
      </c>
      <c r="H15" s="1">
        <v>6</v>
      </c>
      <c r="I15" s="1">
        <f t="shared" si="2"/>
        <v>1.42</v>
      </c>
      <c r="K15" s="10" t="s">
        <v>78</v>
      </c>
      <c r="L15" s="10">
        <v>0.05</v>
      </c>
    </row>
    <row r="16" spans="1:12" x14ac:dyDescent="0.3">
      <c r="A16" s="2">
        <v>217</v>
      </c>
      <c r="B16" s="1" t="s">
        <v>79</v>
      </c>
      <c r="C16" s="1" t="s">
        <v>80</v>
      </c>
      <c r="D16" s="5">
        <v>1.32E-3</v>
      </c>
      <c r="E16" s="6">
        <f t="shared" si="0"/>
        <v>1.32</v>
      </c>
      <c r="F16" s="1">
        <v>2.7699999999999999E-3</v>
      </c>
      <c r="G16" s="7">
        <f t="shared" si="1"/>
        <v>2.77</v>
      </c>
      <c r="H16" s="1">
        <v>4</v>
      </c>
      <c r="I16" s="1">
        <f t="shared" si="2"/>
        <v>1.45</v>
      </c>
      <c r="K16" s="10" t="s">
        <v>81</v>
      </c>
      <c r="L16" s="10">
        <v>29</v>
      </c>
    </row>
    <row r="17" spans="1:12" x14ac:dyDescent="0.3">
      <c r="A17" s="2">
        <v>368</v>
      </c>
      <c r="B17" s="1" t="s">
        <v>82</v>
      </c>
      <c r="C17" s="1" t="s">
        <v>83</v>
      </c>
      <c r="D17" s="5">
        <v>1.57E-3</v>
      </c>
      <c r="E17" s="6">
        <f t="shared" si="0"/>
        <v>1.57</v>
      </c>
      <c r="F17" s="1">
        <v>3.0599999999999998E-3</v>
      </c>
      <c r="G17" s="7">
        <f t="shared" si="1"/>
        <v>3.0599999999999996</v>
      </c>
      <c r="H17" s="1">
        <v>4</v>
      </c>
      <c r="I17" s="1">
        <f t="shared" si="2"/>
        <v>1.4899999999999998</v>
      </c>
      <c r="K17" s="10" t="s">
        <v>84</v>
      </c>
      <c r="L17" s="11">
        <f>(L14-L13)/L11</f>
        <v>-31.475227313944458</v>
      </c>
    </row>
    <row r="18" spans="1:12" x14ac:dyDescent="0.3">
      <c r="A18" s="2">
        <v>145</v>
      </c>
      <c r="B18" s="1" t="s">
        <v>85</v>
      </c>
      <c r="C18" s="1" t="s">
        <v>86</v>
      </c>
      <c r="D18" s="5">
        <v>1.2899999999999999E-3</v>
      </c>
      <c r="E18" s="6">
        <f t="shared" si="0"/>
        <v>1.2899999999999998</v>
      </c>
      <c r="F18" s="1">
        <v>2.8E-3</v>
      </c>
      <c r="G18" s="7">
        <f t="shared" si="1"/>
        <v>2.8</v>
      </c>
      <c r="H18" s="1">
        <v>4</v>
      </c>
      <c r="I18" s="1">
        <f t="shared" si="2"/>
        <v>1.51</v>
      </c>
      <c r="K18" s="10" t="s">
        <v>87</v>
      </c>
      <c r="L18" s="10">
        <f>_xlfn.T.DIST(L17,L16,1)</f>
        <v>2.843196868216149E-24</v>
      </c>
    </row>
    <row r="19" spans="1:12" x14ac:dyDescent="0.3">
      <c r="A19" s="2">
        <v>405</v>
      </c>
      <c r="B19" s="1" t="s">
        <v>88</v>
      </c>
      <c r="C19" s="1" t="s">
        <v>89</v>
      </c>
      <c r="D19" s="5">
        <v>1.31E-3</v>
      </c>
      <c r="E19" s="6">
        <f t="shared" si="0"/>
        <v>1.31</v>
      </c>
      <c r="F19" s="1">
        <v>2.8300000000000001E-3</v>
      </c>
      <c r="G19" s="7">
        <f t="shared" si="1"/>
        <v>2.83</v>
      </c>
      <c r="H19" s="1">
        <v>4</v>
      </c>
      <c r="I19" s="1">
        <f t="shared" si="2"/>
        <v>1.52</v>
      </c>
      <c r="K19" s="10" t="s">
        <v>90</v>
      </c>
      <c r="L19" s="11">
        <f>_xlfn.T.INV(L15,L16)</f>
        <v>-1.6991270265334986</v>
      </c>
    </row>
    <row r="20" spans="1:12" x14ac:dyDescent="0.3">
      <c r="A20" s="2">
        <v>58</v>
      </c>
      <c r="B20" s="1" t="s">
        <v>91</v>
      </c>
      <c r="C20" s="1" t="s">
        <v>45</v>
      </c>
      <c r="D20" s="5">
        <v>1.2700000000000001E-3</v>
      </c>
      <c r="E20" s="6">
        <f t="shared" si="0"/>
        <v>1.27</v>
      </c>
      <c r="F20" s="1">
        <v>2.8600000000000001E-3</v>
      </c>
      <c r="G20" s="7">
        <f t="shared" si="1"/>
        <v>2.8600000000000003</v>
      </c>
      <c r="H20" s="1">
        <v>5</v>
      </c>
      <c r="I20" s="1">
        <f t="shared" si="2"/>
        <v>1.59</v>
      </c>
      <c r="K20" s="12"/>
      <c r="L20" s="12"/>
    </row>
    <row r="21" spans="1:12" x14ac:dyDescent="0.3">
      <c r="A21" s="2">
        <v>68</v>
      </c>
      <c r="B21" s="1" t="s">
        <v>92</v>
      </c>
      <c r="C21" s="1" t="s">
        <v>48</v>
      </c>
      <c r="D21" s="5">
        <v>1.2800000000000001E-3</v>
      </c>
      <c r="E21" s="6">
        <f t="shared" si="0"/>
        <v>1.28</v>
      </c>
      <c r="F21" s="1">
        <v>2.8800000000000002E-3</v>
      </c>
      <c r="G21" s="7">
        <f t="shared" si="1"/>
        <v>2.8800000000000003</v>
      </c>
      <c r="H21" s="1">
        <v>6</v>
      </c>
      <c r="I21" s="1">
        <f t="shared" si="2"/>
        <v>1.6</v>
      </c>
      <c r="K21" s="1" t="s">
        <v>93</v>
      </c>
      <c r="L21" s="2" t="s">
        <v>94</v>
      </c>
    </row>
    <row r="22" spans="1:12" x14ac:dyDescent="0.3">
      <c r="A22" s="2">
        <v>182</v>
      </c>
      <c r="B22" s="1" t="s">
        <v>95</v>
      </c>
      <c r="C22" s="1" t="s">
        <v>86</v>
      </c>
      <c r="D22" s="5">
        <v>1.6000000000000001E-3</v>
      </c>
      <c r="E22" s="6">
        <f t="shared" si="0"/>
        <v>1.6</v>
      </c>
      <c r="F22" s="1">
        <v>3.3400000000000001E-3</v>
      </c>
      <c r="G22" s="7">
        <f t="shared" si="1"/>
        <v>3.3400000000000003</v>
      </c>
      <c r="H22" s="1">
        <v>4</v>
      </c>
      <c r="I22" s="1">
        <f t="shared" si="2"/>
        <v>1.74</v>
      </c>
      <c r="K22" s="1" t="s">
        <v>96</v>
      </c>
      <c r="L22" s="2" t="s">
        <v>94</v>
      </c>
    </row>
    <row r="23" spans="1:12" x14ac:dyDescent="0.3">
      <c r="A23" s="2">
        <v>204</v>
      </c>
      <c r="B23" s="1" t="s">
        <v>97</v>
      </c>
      <c r="C23" s="1" t="s">
        <v>98</v>
      </c>
      <c r="D23" s="5">
        <v>1.33E-3</v>
      </c>
      <c r="E23" s="6">
        <f t="shared" si="0"/>
        <v>1.33</v>
      </c>
      <c r="F23" s="1">
        <v>3.13E-3</v>
      </c>
      <c r="G23" s="7">
        <f t="shared" si="1"/>
        <v>3.13</v>
      </c>
      <c r="H23" s="1">
        <v>5</v>
      </c>
      <c r="I23" s="1">
        <f t="shared" si="2"/>
        <v>1.8</v>
      </c>
      <c r="K23"/>
      <c r="L23"/>
    </row>
    <row r="24" spans="1:12" x14ac:dyDescent="0.3">
      <c r="A24" s="2">
        <v>227</v>
      </c>
      <c r="B24" s="1" t="s">
        <v>99</v>
      </c>
      <c r="C24" s="1" t="s">
        <v>66</v>
      </c>
      <c r="D24" s="5">
        <v>2.0300000000000001E-3</v>
      </c>
      <c r="E24" s="6">
        <f t="shared" si="0"/>
        <v>2.0300000000000002</v>
      </c>
      <c r="F24" s="1">
        <v>3.9100000000000003E-3</v>
      </c>
      <c r="G24" s="7">
        <f t="shared" si="1"/>
        <v>3.91</v>
      </c>
      <c r="H24" s="1">
        <v>3</v>
      </c>
      <c r="I24" s="1">
        <f t="shared" si="2"/>
        <v>1.8800000000000001</v>
      </c>
      <c r="K24"/>
      <c r="L24"/>
    </row>
    <row r="25" spans="1:12" x14ac:dyDescent="0.3">
      <c r="A25" s="2">
        <v>272</v>
      </c>
      <c r="B25" s="1" t="s">
        <v>100</v>
      </c>
      <c r="C25" s="1" t="s">
        <v>101</v>
      </c>
      <c r="D25" s="5">
        <v>1.32E-3</v>
      </c>
      <c r="E25" s="6">
        <f t="shared" si="0"/>
        <v>1.32</v>
      </c>
      <c r="F25" s="1">
        <v>3.2399999999999998E-3</v>
      </c>
      <c r="G25" s="7">
        <f t="shared" si="1"/>
        <v>3.2399999999999998</v>
      </c>
      <c r="H25" s="1">
        <v>4</v>
      </c>
      <c r="I25" s="1">
        <f t="shared" si="2"/>
        <v>1.92</v>
      </c>
      <c r="K25" s="1" t="s">
        <v>55</v>
      </c>
      <c r="L25" s="1" t="s">
        <v>56</v>
      </c>
    </row>
    <row r="26" spans="1:12" x14ac:dyDescent="0.3">
      <c r="A26" s="2">
        <v>357</v>
      </c>
      <c r="B26" s="1" t="s">
        <v>102</v>
      </c>
      <c r="C26" s="1" t="s">
        <v>54</v>
      </c>
      <c r="D26" s="5">
        <v>1.32E-3</v>
      </c>
      <c r="E26" s="6">
        <f t="shared" si="0"/>
        <v>1.32</v>
      </c>
      <c r="F26" s="1">
        <v>3.3400000000000001E-3</v>
      </c>
      <c r="G26" s="7">
        <f t="shared" si="1"/>
        <v>3.3400000000000003</v>
      </c>
      <c r="H26" s="1">
        <v>5</v>
      </c>
      <c r="I26" s="1">
        <f t="shared" si="2"/>
        <v>2.02</v>
      </c>
      <c r="K26" s="2" t="s">
        <v>59</v>
      </c>
      <c r="L26" s="2" t="s">
        <v>60</v>
      </c>
    </row>
    <row r="27" spans="1:12" x14ac:dyDescent="0.3">
      <c r="A27" s="2">
        <v>420</v>
      </c>
      <c r="B27" s="1" t="s">
        <v>103</v>
      </c>
      <c r="C27" s="1" t="s">
        <v>54</v>
      </c>
      <c r="D27" s="5">
        <v>1.6199999999999999E-3</v>
      </c>
      <c r="E27" s="6">
        <f t="shared" si="0"/>
        <v>1.6199999999999999</v>
      </c>
      <c r="F27" s="1">
        <v>3.7200000000000002E-3</v>
      </c>
      <c r="G27" s="7">
        <f t="shared" si="1"/>
        <v>3.72</v>
      </c>
      <c r="H27" s="1">
        <v>4</v>
      </c>
      <c r="I27" s="1">
        <f t="shared" si="2"/>
        <v>2.1</v>
      </c>
      <c r="K27" s="9"/>
      <c r="L27" s="9" t="s">
        <v>104</v>
      </c>
    </row>
    <row r="28" spans="1:12" x14ac:dyDescent="0.3">
      <c r="A28" s="2">
        <v>409</v>
      </c>
      <c r="B28" s="1" t="s">
        <v>105</v>
      </c>
      <c r="C28" s="1" t="s">
        <v>66</v>
      </c>
      <c r="D28" s="5">
        <v>2.0500000000000002E-3</v>
      </c>
      <c r="E28" s="6">
        <f t="shared" si="0"/>
        <v>2.0500000000000003</v>
      </c>
      <c r="F28" s="1">
        <v>4.1599999999999996E-3</v>
      </c>
      <c r="G28" s="7">
        <f t="shared" si="1"/>
        <v>4.1599999999999993</v>
      </c>
      <c r="H28" s="1">
        <v>3</v>
      </c>
      <c r="I28" s="1">
        <f t="shared" si="2"/>
        <v>2.1099999999999994</v>
      </c>
      <c r="K28" s="10" t="s">
        <v>64</v>
      </c>
      <c r="L28" s="10">
        <f>G36</f>
        <v>2.9546666666666668</v>
      </c>
    </row>
    <row r="29" spans="1:12" x14ac:dyDescent="0.3">
      <c r="A29" s="2">
        <v>423</v>
      </c>
      <c r="B29" s="1" t="s">
        <v>106</v>
      </c>
      <c r="C29" s="1" t="s">
        <v>107</v>
      </c>
      <c r="D29" s="5">
        <v>1.5900000000000001E-3</v>
      </c>
      <c r="E29" s="6">
        <f t="shared" si="0"/>
        <v>1.59</v>
      </c>
      <c r="F29" s="1">
        <v>3.7200000000000002E-3</v>
      </c>
      <c r="G29" s="7">
        <f t="shared" si="1"/>
        <v>3.72</v>
      </c>
      <c r="H29" s="1">
        <v>4</v>
      </c>
      <c r="I29" s="1">
        <f t="shared" si="2"/>
        <v>2.13</v>
      </c>
      <c r="K29" s="10" t="s">
        <v>67</v>
      </c>
      <c r="L29" s="10">
        <f>G37</f>
        <v>0.57541429352719786</v>
      </c>
    </row>
    <row r="30" spans="1:12" x14ac:dyDescent="0.3">
      <c r="A30" s="2">
        <v>427</v>
      </c>
      <c r="B30" s="1" t="s">
        <v>108</v>
      </c>
      <c r="C30" s="1" t="s">
        <v>109</v>
      </c>
      <c r="D30" s="5">
        <v>1.3500000000000001E-3</v>
      </c>
      <c r="E30" s="6">
        <f t="shared" si="0"/>
        <v>1.35</v>
      </c>
      <c r="F30" s="1">
        <v>3.48E-3</v>
      </c>
      <c r="G30" s="7">
        <f t="shared" si="1"/>
        <v>3.48</v>
      </c>
      <c r="H30" s="1">
        <v>5</v>
      </c>
      <c r="I30" s="1">
        <f t="shared" si="2"/>
        <v>2.13</v>
      </c>
      <c r="K30" s="10" t="s">
        <v>70</v>
      </c>
      <c r="L30" s="10">
        <v>30</v>
      </c>
    </row>
    <row r="31" spans="1:12" x14ac:dyDescent="0.3">
      <c r="A31" s="2">
        <v>211</v>
      </c>
      <c r="B31" s="1" t="s">
        <v>110</v>
      </c>
      <c r="C31" s="1" t="s">
        <v>89</v>
      </c>
      <c r="D31" s="5">
        <v>1.4E-3</v>
      </c>
      <c r="E31" s="6">
        <f t="shared" si="0"/>
        <v>1.4</v>
      </c>
      <c r="F31" s="1">
        <v>3.6099999999999999E-3</v>
      </c>
      <c r="G31" s="7">
        <f t="shared" si="1"/>
        <v>3.61</v>
      </c>
      <c r="H31" s="1">
        <v>6</v>
      </c>
      <c r="I31" s="1">
        <f t="shared" si="2"/>
        <v>2.21</v>
      </c>
      <c r="K31" s="10" t="s">
        <v>73</v>
      </c>
      <c r="L31" s="10">
        <v>10</v>
      </c>
    </row>
    <row r="32" spans="1:12" x14ac:dyDescent="0.3">
      <c r="B32"/>
      <c r="C32"/>
      <c r="E32"/>
      <c r="F32"/>
      <c r="G32"/>
      <c r="I32"/>
      <c r="K32" s="10" t="s">
        <v>76</v>
      </c>
      <c r="L32" s="10">
        <f>L29/SQRT(L30)</f>
        <v>0.10505579615858172</v>
      </c>
    </row>
    <row r="33" spans="2:12" x14ac:dyDescent="0.3">
      <c r="B33"/>
      <c r="C33"/>
      <c r="E33"/>
      <c r="F33"/>
      <c r="G33"/>
      <c r="I33"/>
      <c r="K33" s="10" t="s">
        <v>78</v>
      </c>
      <c r="L33" s="10">
        <v>0.05</v>
      </c>
    </row>
    <row r="34" spans="2:12" x14ac:dyDescent="0.3">
      <c r="B34" s="2"/>
      <c r="C34"/>
      <c r="E34"/>
      <c r="F34"/>
      <c r="G34"/>
      <c r="I34"/>
      <c r="K34" s="10" t="s">
        <v>81</v>
      </c>
      <c r="L34" s="10">
        <v>29</v>
      </c>
    </row>
    <row r="35" spans="2:12" x14ac:dyDescent="0.3">
      <c r="C35" s="1" t="s">
        <v>111</v>
      </c>
      <c r="E35" s="13"/>
      <c r="F35" s="13"/>
      <c r="G35" s="13"/>
      <c r="I35"/>
      <c r="K35" s="10" t="s">
        <v>84</v>
      </c>
      <c r="L35" s="11">
        <f>(L32-L31)/L29</f>
        <v>-17.196208566851876</v>
      </c>
    </row>
    <row r="36" spans="2:12" x14ac:dyDescent="0.3">
      <c r="C36" s="2" t="s">
        <v>112</v>
      </c>
      <c r="E36" s="14">
        <f>AVERAGE(E2:E31)</f>
        <v>1.5226666666666666</v>
      </c>
      <c r="F36" s="13"/>
      <c r="G36" s="15">
        <f>AVERAGE(G2:G31)</f>
        <v>2.9546666666666668</v>
      </c>
      <c r="I36" s="2">
        <f>AVERAGE(I2:I31)</f>
        <v>1.4320000000000002</v>
      </c>
      <c r="K36" s="10" t="s">
        <v>87</v>
      </c>
      <c r="L36" s="10">
        <f>_xlfn.T.DIST(L35,L34,1)</f>
        <v>4.7098882080482392E-17</v>
      </c>
    </row>
    <row r="37" spans="2:12" x14ac:dyDescent="0.3">
      <c r="C37" s="2" t="s">
        <v>113</v>
      </c>
      <c r="E37" s="14">
        <f>_xlfn.STDEV.S(E2:E31)</f>
        <v>0.31587790453704268</v>
      </c>
      <c r="F37" s="13"/>
      <c r="G37" s="15">
        <f>_xlfn.STDEV.S(G2:G31)</f>
        <v>0.57541429352719786</v>
      </c>
      <c r="K37" s="10" t="s">
        <v>90</v>
      </c>
      <c r="L37" s="11">
        <f>_xlfn.T.INV(L33,L34)</f>
        <v>-1.6991270265334986</v>
      </c>
    </row>
    <row r="38" spans="2:12" x14ac:dyDescent="0.3">
      <c r="C38" s="2" t="s">
        <v>114</v>
      </c>
      <c r="E38" s="14">
        <v>30</v>
      </c>
      <c r="F38" s="13"/>
      <c r="G38" s="15">
        <v>30</v>
      </c>
      <c r="K38" s="12"/>
      <c r="L38" s="12"/>
    </row>
    <row r="39" spans="2:12" x14ac:dyDescent="0.3">
      <c r="C39"/>
      <c r="E39"/>
      <c r="G39"/>
      <c r="K39" s="1" t="s">
        <v>93</v>
      </c>
      <c r="L39" s="2" t="s">
        <v>94</v>
      </c>
    </row>
    <row r="40" spans="2:12" x14ac:dyDescent="0.3">
      <c r="C40" s="2" t="s">
        <v>115</v>
      </c>
      <c r="E40" s="1">
        <f>MIN(E2:E31)</f>
        <v>0.88</v>
      </c>
      <c r="G40" s="1">
        <f>MIN(G2:G31)</f>
        <v>1.51</v>
      </c>
      <c r="K40" s="1" t="s">
        <v>96</v>
      </c>
      <c r="L40" s="2" t="s">
        <v>94</v>
      </c>
    </row>
    <row r="41" spans="2:12" x14ac:dyDescent="0.3">
      <c r="C41" s="2" t="s">
        <v>116</v>
      </c>
      <c r="E41" s="1">
        <f>_xlfn.QUARTILE.INC(E2:E31, 1)</f>
        <v>1.32</v>
      </c>
      <c r="G41" s="1">
        <f>_xlfn.QUARTILE.INC(G2:G31, 1)</f>
        <v>2.7025000000000001</v>
      </c>
      <c r="L41"/>
    </row>
    <row r="42" spans="2:12" x14ac:dyDescent="0.3">
      <c r="C42" s="2" t="s">
        <v>117</v>
      </c>
      <c r="E42" s="1">
        <f>_xlfn.QUARTILE.INC(E2:E31, 2)</f>
        <v>1.41</v>
      </c>
      <c r="G42" s="1">
        <f>_xlfn.QUARTILE.INC(G2:G31, 2)</f>
        <v>2.92</v>
      </c>
      <c r="L42" s="2" t="s">
        <v>118</v>
      </c>
    </row>
    <row r="43" spans="2:12" x14ac:dyDescent="0.3">
      <c r="C43" s="2" t="s">
        <v>119</v>
      </c>
      <c r="E43" s="1">
        <f>_xlfn.QUARTILE.INC(E2:E31, 3)</f>
        <v>1.615</v>
      </c>
      <c r="G43" s="1">
        <f>_xlfn.QUARTILE.INC(G2:G31, 3)</f>
        <v>3.3150000000000004</v>
      </c>
    </row>
    <row r="44" spans="2:12" x14ac:dyDescent="0.3">
      <c r="C44" s="2" t="s">
        <v>120</v>
      </c>
      <c r="E44" s="1">
        <f>MAX(E2:E31)</f>
        <v>2.19</v>
      </c>
      <c r="G44" s="1">
        <f>MAX(G2:G31)</f>
        <v>4.1599999999999993</v>
      </c>
    </row>
    <row r="45" spans="2:12" x14ac:dyDescent="0.3">
      <c r="C45"/>
      <c r="E45"/>
      <c r="G45"/>
    </row>
    <row r="46" spans="2:12" x14ac:dyDescent="0.3">
      <c r="C46"/>
      <c r="E46" s="2" t="s">
        <v>121</v>
      </c>
      <c r="G46" s="2" t="s">
        <v>122</v>
      </c>
    </row>
    <row r="47" spans="2:12" x14ac:dyDescent="0.3">
      <c r="C47" s="2" t="s">
        <v>123</v>
      </c>
      <c r="E47" s="1">
        <f>E41-E40</f>
        <v>0.44000000000000006</v>
      </c>
      <c r="G47" s="1">
        <f>G41-G40</f>
        <v>1.1925000000000001</v>
      </c>
    </row>
    <row r="48" spans="2:12" x14ac:dyDescent="0.3">
      <c r="C48" s="2" t="s">
        <v>124</v>
      </c>
      <c r="E48" s="1">
        <f>E42-E41</f>
        <v>8.9999999999999858E-2</v>
      </c>
      <c r="G48" s="1">
        <f>G42-G41</f>
        <v>0.2174999999999998</v>
      </c>
    </row>
    <row r="49" spans="3:7" x14ac:dyDescent="0.3">
      <c r="C49" s="2" t="s">
        <v>125</v>
      </c>
      <c r="E49" s="1">
        <f>E43-E42</f>
        <v>0.20500000000000007</v>
      </c>
      <c r="G49" s="1">
        <f>G43-G42</f>
        <v>0.39500000000000046</v>
      </c>
    </row>
    <row r="50" spans="3:7" x14ac:dyDescent="0.3">
      <c r="C50" s="2" t="s">
        <v>126</v>
      </c>
      <c r="E50" s="1">
        <f>E44-E43</f>
        <v>0.57499999999999996</v>
      </c>
      <c r="G50" s="1">
        <f>G44-G43</f>
        <v>0.84499999999999886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1"/>
  <sheetViews>
    <sheetView zoomScaleNormal="100" workbookViewId="0">
      <selection activeCell="C1" activeCellId="1" sqref="K25:L40 C1"/>
    </sheetView>
  </sheetViews>
  <sheetFormatPr defaultRowHeight="14.4" x14ac:dyDescent="0.3"/>
  <cols>
    <col min="1" max="1" width="18.33203125"/>
    <col min="2" max="1025" width="11.77734375"/>
  </cols>
  <sheetData>
    <row r="1" spans="1:1" x14ac:dyDescent="0.3">
      <c r="A1" s="2" t="s">
        <v>127</v>
      </c>
    </row>
    <row r="2" spans="1:1" x14ac:dyDescent="0.3">
      <c r="A2" s="6">
        <v>0.88</v>
      </c>
    </row>
    <row r="3" spans="1:1" x14ac:dyDescent="0.3">
      <c r="A3" s="6">
        <v>1.3</v>
      </c>
    </row>
    <row r="4" spans="1:1" x14ac:dyDescent="0.3">
      <c r="A4" s="6">
        <v>1.37</v>
      </c>
    </row>
    <row r="5" spans="1:1" x14ac:dyDescent="0.3">
      <c r="A5" s="6">
        <v>2.16</v>
      </c>
    </row>
    <row r="6" spans="1:1" x14ac:dyDescent="0.3">
      <c r="A6" s="6">
        <v>1.47</v>
      </c>
    </row>
    <row r="7" spans="1:1" x14ac:dyDescent="0.3">
      <c r="A7" s="6">
        <v>1.48</v>
      </c>
    </row>
    <row r="8" spans="1:1" x14ac:dyDescent="0.3">
      <c r="A8" s="6">
        <v>2.0099999999999998</v>
      </c>
    </row>
    <row r="9" spans="1:1" x14ac:dyDescent="0.3">
      <c r="A9" s="6">
        <v>1.3</v>
      </c>
    </row>
    <row r="10" spans="1:1" x14ac:dyDescent="0.3">
      <c r="A10" s="6">
        <v>1.99</v>
      </c>
    </row>
    <row r="11" spans="1:1" x14ac:dyDescent="0.3">
      <c r="A11" s="6">
        <v>2.19</v>
      </c>
    </row>
    <row r="12" spans="1:1" x14ac:dyDescent="0.3">
      <c r="A12" s="6">
        <v>1.62</v>
      </c>
    </row>
    <row r="13" spans="1:1" x14ac:dyDescent="0.3">
      <c r="A13" s="6">
        <v>1.52</v>
      </c>
    </row>
    <row r="14" spans="1:1" x14ac:dyDescent="0.3">
      <c r="A14" s="6">
        <v>1.42</v>
      </c>
    </row>
    <row r="15" spans="1:1" x14ac:dyDescent="0.3">
      <c r="A15" s="6">
        <v>1.32</v>
      </c>
    </row>
    <row r="16" spans="1:1" x14ac:dyDescent="0.3">
      <c r="A16" s="6">
        <v>1.32</v>
      </c>
    </row>
    <row r="17" spans="1:1" x14ac:dyDescent="0.3">
      <c r="A17" s="6">
        <v>1.57</v>
      </c>
    </row>
    <row r="18" spans="1:1" x14ac:dyDescent="0.3">
      <c r="A18" s="6">
        <v>1.29</v>
      </c>
    </row>
    <row r="19" spans="1:1" x14ac:dyDescent="0.3">
      <c r="A19" s="6">
        <v>1.31</v>
      </c>
    </row>
    <row r="20" spans="1:1" x14ac:dyDescent="0.3">
      <c r="A20" s="6">
        <v>1.27</v>
      </c>
    </row>
    <row r="21" spans="1:1" x14ac:dyDescent="0.3">
      <c r="A21" s="6">
        <v>1.28</v>
      </c>
    </row>
    <row r="22" spans="1:1" x14ac:dyDescent="0.3">
      <c r="A22" s="6">
        <v>1.6</v>
      </c>
    </row>
    <row r="23" spans="1:1" x14ac:dyDescent="0.3">
      <c r="A23" s="6">
        <v>1.33</v>
      </c>
    </row>
    <row r="24" spans="1:1" x14ac:dyDescent="0.3">
      <c r="A24" s="6">
        <v>2.0299999999999998</v>
      </c>
    </row>
    <row r="25" spans="1:1" x14ac:dyDescent="0.3">
      <c r="A25" s="6">
        <v>1.32</v>
      </c>
    </row>
    <row r="26" spans="1:1" x14ac:dyDescent="0.3">
      <c r="A26" s="6">
        <v>1.32</v>
      </c>
    </row>
    <row r="27" spans="1:1" x14ac:dyDescent="0.3">
      <c r="A27" s="6">
        <v>1.62</v>
      </c>
    </row>
    <row r="28" spans="1:1" x14ac:dyDescent="0.3">
      <c r="A28" s="6">
        <v>2.0499999999999998</v>
      </c>
    </row>
    <row r="29" spans="1:1" x14ac:dyDescent="0.3">
      <c r="A29" s="6">
        <v>1.59</v>
      </c>
    </row>
    <row r="30" spans="1:1" x14ac:dyDescent="0.3">
      <c r="A30" s="6">
        <v>1.35</v>
      </c>
    </row>
    <row r="31" spans="1:1" x14ac:dyDescent="0.3">
      <c r="A31" s="6">
        <v>1.4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zoomScaleNormal="100" workbookViewId="0">
      <selection activeCell="C6" activeCellId="1" sqref="K25:L40 C6"/>
    </sheetView>
  </sheetViews>
  <sheetFormatPr defaultRowHeight="14.4" x14ac:dyDescent="0.3"/>
  <cols>
    <col min="1" max="1" width="15.77734375"/>
    <col min="2" max="2" width="16.6640625"/>
    <col min="3" max="1025" width="11.77734375"/>
  </cols>
  <sheetData>
    <row r="1" spans="1:2" x14ac:dyDescent="0.3">
      <c r="A1" s="2" t="s">
        <v>15</v>
      </c>
      <c r="B1" s="2" t="s">
        <v>128</v>
      </c>
    </row>
    <row r="2" spans="1:2" x14ac:dyDescent="0.3">
      <c r="A2" s="1" t="s">
        <v>37</v>
      </c>
      <c r="B2" s="7">
        <v>1.51</v>
      </c>
    </row>
    <row r="3" spans="1:2" x14ac:dyDescent="0.3">
      <c r="A3" s="1" t="s">
        <v>44</v>
      </c>
      <c r="B3" s="7">
        <v>2.12</v>
      </c>
    </row>
    <row r="4" spans="1:2" x14ac:dyDescent="0.3">
      <c r="A4" s="1" t="s">
        <v>47</v>
      </c>
      <c r="B4" s="7">
        <v>2.19</v>
      </c>
    </row>
    <row r="5" spans="1:2" x14ac:dyDescent="0.3">
      <c r="A5" s="1" t="s">
        <v>49</v>
      </c>
      <c r="B5" s="7">
        <v>3.05</v>
      </c>
    </row>
    <row r="6" spans="1:2" x14ac:dyDescent="0.3">
      <c r="A6" s="1" t="s">
        <v>51</v>
      </c>
      <c r="B6" s="7">
        <v>2.37</v>
      </c>
    </row>
    <row r="7" spans="1:2" x14ac:dyDescent="0.3">
      <c r="A7" s="1" t="s">
        <v>53</v>
      </c>
      <c r="B7" s="7">
        <v>2.4</v>
      </c>
    </row>
    <row r="8" spans="1:2" x14ac:dyDescent="0.3">
      <c r="A8" s="1" t="s">
        <v>57</v>
      </c>
      <c r="B8" s="7">
        <v>2.96</v>
      </c>
    </row>
    <row r="9" spans="1:2" x14ac:dyDescent="0.3">
      <c r="A9" s="1" t="s">
        <v>61</v>
      </c>
      <c r="B9" s="7">
        <v>2.25</v>
      </c>
    </row>
    <row r="10" spans="1:2" x14ac:dyDescent="0.3">
      <c r="A10" s="1" t="s">
        <v>63</v>
      </c>
      <c r="B10" s="7">
        <v>2.98</v>
      </c>
    </row>
    <row r="11" spans="1:2" x14ac:dyDescent="0.3">
      <c r="A11" s="1" t="s">
        <v>65</v>
      </c>
      <c r="B11" s="7">
        <v>3.18</v>
      </c>
    </row>
    <row r="12" spans="1:2" x14ac:dyDescent="0.3">
      <c r="A12" s="1" t="s">
        <v>68</v>
      </c>
      <c r="B12" s="7">
        <v>2.63</v>
      </c>
    </row>
    <row r="13" spans="1:2" x14ac:dyDescent="0.3">
      <c r="A13" s="1" t="s">
        <v>71</v>
      </c>
      <c r="B13" s="7">
        <v>2.7</v>
      </c>
    </row>
    <row r="14" spans="1:2" x14ac:dyDescent="0.3">
      <c r="A14" s="1" t="s">
        <v>74</v>
      </c>
      <c r="B14" s="7">
        <v>2.71</v>
      </c>
    </row>
    <row r="15" spans="1:2" x14ac:dyDescent="0.3">
      <c r="A15" s="1" t="s">
        <v>77</v>
      </c>
      <c r="B15" s="7">
        <v>2.74</v>
      </c>
    </row>
    <row r="16" spans="1:2" x14ac:dyDescent="0.3">
      <c r="A16" s="1" t="s">
        <v>79</v>
      </c>
      <c r="B16" s="7">
        <v>2.77</v>
      </c>
    </row>
    <row r="17" spans="1:2" x14ac:dyDescent="0.3">
      <c r="A17" s="1" t="s">
        <v>82</v>
      </c>
      <c r="B17" s="7">
        <v>3.06</v>
      </c>
    </row>
    <row r="18" spans="1:2" x14ac:dyDescent="0.3">
      <c r="A18" s="1" t="s">
        <v>85</v>
      </c>
      <c r="B18" s="7">
        <v>2.8</v>
      </c>
    </row>
    <row r="19" spans="1:2" x14ac:dyDescent="0.3">
      <c r="A19" s="1" t="s">
        <v>88</v>
      </c>
      <c r="B19" s="7">
        <v>2.83</v>
      </c>
    </row>
    <row r="20" spans="1:2" x14ac:dyDescent="0.3">
      <c r="A20" s="1" t="s">
        <v>91</v>
      </c>
      <c r="B20" s="7">
        <v>2.86</v>
      </c>
    </row>
    <row r="21" spans="1:2" x14ac:dyDescent="0.3">
      <c r="A21" s="1" t="s">
        <v>92</v>
      </c>
      <c r="B21" s="7">
        <v>2.88</v>
      </c>
    </row>
    <row r="22" spans="1:2" x14ac:dyDescent="0.3">
      <c r="A22" s="1" t="s">
        <v>95</v>
      </c>
      <c r="B22" s="7">
        <v>3.34</v>
      </c>
    </row>
    <row r="23" spans="1:2" x14ac:dyDescent="0.3">
      <c r="A23" s="1" t="s">
        <v>97</v>
      </c>
      <c r="B23" s="7">
        <v>3.13</v>
      </c>
    </row>
    <row r="24" spans="1:2" x14ac:dyDescent="0.3">
      <c r="A24" s="1" t="s">
        <v>99</v>
      </c>
      <c r="B24" s="7">
        <v>3.91</v>
      </c>
    </row>
    <row r="25" spans="1:2" x14ac:dyDescent="0.3">
      <c r="A25" s="1" t="s">
        <v>100</v>
      </c>
      <c r="B25" s="7">
        <v>3.24</v>
      </c>
    </row>
    <row r="26" spans="1:2" x14ac:dyDescent="0.3">
      <c r="A26" s="1" t="s">
        <v>102</v>
      </c>
      <c r="B26" s="7">
        <v>3.34</v>
      </c>
    </row>
    <row r="27" spans="1:2" x14ac:dyDescent="0.3">
      <c r="A27" s="1" t="s">
        <v>103</v>
      </c>
      <c r="B27" s="7">
        <v>3.72</v>
      </c>
    </row>
    <row r="28" spans="1:2" x14ac:dyDescent="0.3">
      <c r="A28" s="1" t="s">
        <v>105</v>
      </c>
      <c r="B28" s="7">
        <v>4.16</v>
      </c>
    </row>
    <row r="29" spans="1:2" x14ac:dyDescent="0.3">
      <c r="A29" s="1" t="s">
        <v>106</v>
      </c>
      <c r="B29" s="7">
        <v>3.72</v>
      </c>
    </row>
    <row r="30" spans="1:2" x14ac:dyDescent="0.3">
      <c r="A30" s="1" t="s">
        <v>108</v>
      </c>
      <c r="B30" s="7">
        <v>3.48</v>
      </c>
    </row>
    <row r="31" spans="1:2" x14ac:dyDescent="0.3">
      <c r="A31" s="1" t="s">
        <v>110</v>
      </c>
      <c r="B31" s="7">
        <v>3.61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28FD-0BBF-4F5B-9859-054629604D05}">
  <dimension ref="A1:AMK50"/>
  <sheetViews>
    <sheetView zoomScaleNormal="100" workbookViewId="0">
      <selection activeCell="H23" sqref="H23"/>
    </sheetView>
  </sheetViews>
  <sheetFormatPr defaultRowHeight="14.4" x14ac:dyDescent="0.3"/>
  <cols>
    <col min="1" max="1" width="9.21875" style="1"/>
    <col min="2" max="3" width="15.88671875" style="1" customWidth="1"/>
    <col min="4" max="4" width="15.33203125" style="1" customWidth="1"/>
    <col min="5" max="5" width="15.5546875" style="1" customWidth="1"/>
    <col min="6" max="6" width="12.6640625" style="1" customWidth="1"/>
    <col min="7" max="7" width="15.77734375" style="1" customWidth="1"/>
    <col min="8" max="8" width="12.21875" style="1" customWidth="1"/>
    <col min="9" max="9" width="15.6640625" style="1" customWidth="1"/>
    <col min="10" max="10" width="9.21875" style="1"/>
    <col min="11" max="11" width="17.33203125" style="1" customWidth="1"/>
    <col min="12" max="12" width="16.6640625" style="1" customWidth="1"/>
    <col min="13" max="1025" width="9.21875" style="1"/>
  </cols>
  <sheetData>
    <row r="1" spans="1:12" x14ac:dyDescent="0.3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/>
      <c r="L1"/>
    </row>
    <row r="2" spans="1:12" x14ac:dyDescent="0.3">
      <c r="A2" s="2">
        <v>409</v>
      </c>
      <c r="B2" s="1" t="s">
        <v>129</v>
      </c>
      <c r="C2" s="1" t="s">
        <v>142</v>
      </c>
      <c r="D2" s="5">
        <v>1.2199999999999999E-3</v>
      </c>
      <c r="E2" s="6">
        <f t="shared" ref="E2:E31" si="0">D2*1000</f>
        <v>1.22</v>
      </c>
      <c r="F2" s="1">
        <v>1.8699999999999999E-3</v>
      </c>
      <c r="G2" s="7">
        <f t="shared" ref="G2:G31" si="1">F2*1000</f>
        <v>1.8699999999999999</v>
      </c>
      <c r="H2" s="1">
        <v>3</v>
      </c>
      <c r="I2" s="1">
        <f t="shared" ref="I2:I31" si="2">1000*(F2-D2)</f>
        <v>0.65</v>
      </c>
      <c r="K2"/>
      <c r="L2"/>
    </row>
    <row r="3" spans="1:12" x14ac:dyDescent="0.3">
      <c r="A3" s="2">
        <v>308</v>
      </c>
      <c r="B3" s="1" t="s">
        <v>130</v>
      </c>
      <c r="C3" s="1" t="s">
        <v>137</v>
      </c>
      <c r="D3" s="5">
        <v>8.8999999999999995E-4</v>
      </c>
      <c r="E3" s="6">
        <f t="shared" si="0"/>
        <v>0.8899999999999999</v>
      </c>
      <c r="F3" s="1">
        <v>5.8999999999999999E-3</v>
      </c>
      <c r="G3" s="7">
        <f t="shared" si="1"/>
        <v>5.8999999999999995</v>
      </c>
      <c r="H3" s="1">
        <v>4</v>
      </c>
      <c r="I3" s="1">
        <f t="shared" si="2"/>
        <v>5.01</v>
      </c>
      <c r="K3"/>
      <c r="L3" s="2" t="s">
        <v>46</v>
      </c>
    </row>
    <row r="4" spans="1:12" x14ac:dyDescent="0.3">
      <c r="A4" s="2">
        <v>329</v>
      </c>
      <c r="B4" s="1" t="s">
        <v>131</v>
      </c>
      <c r="C4" s="1" t="s">
        <v>138</v>
      </c>
      <c r="D4" s="5">
        <v>9.3999999999999997E-4</v>
      </c>
      <c r="E4" s="6">
        <f t="shared" si="0"/>
        <v>0.94</v>
      </c>
      <c r="F4" s="1">
        <v>3.7399999999999998E-3</v>
      </c>
      <c r="G4" s="7">
        <f t="shared" si="1"/>
        <v>3.7399999999999998</v>
      </c>
      <c r="I4" s="1">
        <f t="shared" si="2"/>
        <v>2.8</v>
      </c>
      <c r="K4"/>
      <c r="L4" s="8" t="s">
        <v>20</v>
      </c>
    </row>
    <row r="5" spans="1:12" x14ac:dyDescent="0.3">
      <c r="A5" s="2">
        <v>383</v>
      </c>
      <c r="B5" s="1" t="s">
        <v>132</v>
      </c>
      <c r="C5" s="1" t="s">
        <v>139</v>
      </c>
      <c r="D5" s="5">
        <v>8.3000000000000001E-4</v>
      </c>
      <c r="E5" s="6">
        <f t="shared" si="0"/>
        <v>0.83</v>
      </c>
      <c r="F5" s="1">
        <v>1.9E-3</v>
      </c>
      <c r="G5" s="7">
        <f t="shared" si="1"/>
        <v>1.9</v>
      </c>
      <c r="I5" s="1">
        <f t="shared" si="2"/>
        <v>1.07</v>
      </c>
      <c r="K5"/>
      <c r="L5" s="1" t="s">
        <v>50</v>
      </c>
    </row>
    <row r="6" spans="1:12" x14ac:dyDescent="0.3">
      <c r="A6" s="2">
        <v>10</v>
      </c>
      <c r="B6" s="1" t="s">
        <v>133</v>
      </c>
      <c r="C6" s="1" t="s">
        <v>140</v>
      </c>
      <c r="D6" s="5">
        <v>8.5999999999999998E-4</v>
      </c>
      <c r="E6" s="6">
        <f t="shared" si="0"/>
        <v>0.86</v>
      </c>
      <c r="F6" s="1">
        <v>1.9E-3</v>
      </c>
      <c r="G6" s="7">
        <f t="shared" si="1"/>
        <v>1.9</v>
      </c>
      <c r="I6" s="1">
        <f t="shared" si="2"/>
        <v>1.04</v>
      </c>
      <c r="K6"/>
      <c r="L6"/>
    </row>
    <row r="7" spans="1:12" x14ac:dyDescent="0.3">
      <c r="A7" s="2">
        <v>228</v>
      </c>
      <c r="B7" s="1" t="s">
        <v>134</v>
      </c>
      <c r="C7" s="1" t="s">
        <v>143</v>
      </c>
      <c r="D7" s="5">
        <v>1.2199999999999999E-3</v>
      </c>
      <c r="E7" s="6">
        <f>D7*1000</f>
        <v>1.22</v>
      </c>
      <c r="F7" s="1">
        <v>2.2899999999999999E-3</v>
      </c>
      <c r="G7" s="7">
        <f t="shared" si="1"/>
        <v>2.29</v>
      </c>
      <c r="I7" s="1">
        <f t="shared" si="2"/>
        <v>1.07</v>
      </c>
      <c r="K7" s="1" t="s">
        <v>55</v>
      </c>
      <c r="L7" s="1" t="s">
        <v>56</v>
      </c>
    </row>
    <row r="8" spans="1:12" ht="15" thickBot="1" x14ac:dyDescent="0.35">
      <c r="A8" s="2">
        <v>156</v>
      </c>
      <c r="B8" s="1" t="s">
        <v>135</v>
      </c>
      <c r="C8" s="1" t="s">
        <v>144</v>
      </c>
      <c r="D8" s="5">
        <v>8.4999999999999995E-4</v>
      </c>
      <c r="E8" s="6">
        <f t="shared" si="0"/>
        <v>0.85</v>
      </c>
      <c r="F8" s="1">
        <v>1.91E-3</v>
      </c>
      <c r="G8" s="7">
        <f t="shared" si="1"/>
        <v>1.91</v>
      </c>
      <c r="I8" s="1">
        <f t="shared" si="2"/>
        <v>1.0600000000000003</v>
      </c>
      <c r="K8" s="2" t="s">
        <v>180</v>
      </c>
      <c r="L8" s="2" t="s">
        <v>181</v>
      </c>
    </row>
    <row r="9" spans="1:12" x14ac:dyDescent="0.3">
      <c r="A9" s="2">
        <v>270</v>
      </c>
      <c r="B9" s="1" t="s">
        <v>136</v>
      </c>
      <c r="C9" s="1" t="s">
        <v>145</v>
      </c>
      <c r="D9" s="5">
        <v>8.8999999999999995E-4</v>
      </c>
      <c r="E9" s="6">
        <f t="shared" si="0"/>
        <v>0.8899999999999999</v>
      </c>
      <c r="F9" s="1">
        <v>2.8500000000000001E-3</v>
      </c>
      <c r="G9" s="7">
        <f t="shared" si="1"/>
        <v>2.85</v>
      </c>
      <c r="I9" s="1">
        <f t="shared" si="2"/>
        <v>1.96</v>
      </c>
      <c r="K9" s="9"/>
      <c r="L9" s="9" t="s">
        <v>40</v>
      </c>
    </row>
    <row r="10" spans="1:12" x14ac:dyDescent="0.3">
      <c r="A10" s="2">
        <v>148</v>
      </c>
      <c r="B10" s="1" t="s">
        <v>146</v>
      </c>
      <c r="C10" s="1" t="s">
        <v>147</v>
      </c>
      <c r="D10" s="5">
        <v>8.0000000000000004E-4</v>
      </c>
      <c r="E10" s="6">
        <f t="shared" si="0"/>
        <v>0.8</v>
      </c>
      <c r="F10" s="1">
        <v>1.9400000000000001E-3</v>
      </c>
      <c r="G10" s="7">
        <f t="shared" si="1"/>
        <v>1.9400000000000002</v>
      </c>
      <c r="I10" s="1">
        <f t="shared" si="2"/>
        <v>1.1399999999999999</v>
      </c>
      <c r="K10" s="10" t="s">
        <v>64</v>
      </c>
      <c r="L10" s="10">
        <v>1.5226666666666699</v>
      </c>
    </row>
    <row r="11" spans="1:12" x14ac:dyDescent="0.3">
      <c r="A11" s="2">
        <v>188</v>
      </c>
      <c r="B11" s="1" t="s">
        <v>148</v>
      </c>
      <c r="C11" s="1" t="s">
        <v>143</v>
      </c>
      <c r="D11" s="5">
        <v>1.06E-3</v>
      </c>
      <c r="E11" s="6">
        <f t="shared" si="0"/>
        <v>1.06</v>
      </c>
      <c r="F11" s="1">
        <v>4.4999999999999997E-3</v>
      </c>
      <c r="G11" s="7">
        <f t="shared" si="1"/>
        <v>4.5</v>
      </c>
      <c r="I11" s="1">
        <f t="shared" si="2"/>
        <v>3.4399999999999995</v>
      </c>
      <c r="K11" s="10" t="s">
        <v>67</v>
      </c>
      <c r="L11" s="10">
        <f>_xlfn.STDEV.S(E2:E31)</f>
        <v>0.16177215423260422</v>
      </c>
    </row>
    <row r="12" spans="1:12" x14ac:dyDescent="0.3">
      <c r="A12" s="2">
        <v>398</v>
      </c>
      <c r="B12" s="1" t="s">
        <v>141</v>
      </c>
      <c r="C12" s="1" t="s">
        <v>150</v>
      </c>
      <c r="D12" s="5">
        <v>6.4000000000000005E-4</v>
      </c>
      <c r="E12" s="6">
        <f t="shared" si="0"/>
        <v>0.64</v>
      </c>
      <c r="F12" s="1">
        <v>3.5599999999999998E-3</v>
      </c>
      <c r="G12" s="7">
        <f t="shared" si="1"/>
        <v>3.5599999999999996</v>
      </c>
      <c r="I12" s="1">
        <f t="shared" si="2"/>
        <v>2.92</v>
      </c>
      <c r="K12" s="10" t="s">
        <v>70</v>
      </c>
      <c r="L12" s="10">
        <v>30</v>
      </c>
    </row>
    <row r="13" spans="1:12" x14ac:dyDescent="0.3">
      <c r="A13" s="2">
        <v>63</v>
      </c>
      <c r="B13" s="1" t="s">
        <v>151</v>
      </c>
      <c r="C13" s="1" t="s">
        <v>152</v>
      </c>
      <c r="D13" s="5">
        <v>6.4000000000000005E-4</v>
      </c>
      <c r="E13" s="6">
        <f t="shared" si="0"/>
        <v>0.64</v>
      </c>
      <c r="F13" s="1">
        <v>1.9E-3</v>
      </c>
      <c r="G13" s="7">
        <f t="shared" si="1"/>
        <v>1.9</v>
      </c>
      <c r="I13" s="1">
        <f t="shared" si="2"/>
        <v>1.2599999999999998</v>
      </c>
      <c r="K13" s="10" t="s">
        <v>73</v>
      </c>
      <c r="L13" s="10">
        <v>40</v>
      </c>
    </row>
    <row r="14" spans="1:12" x14ac:dyDescent="0.3">
      <c r="A14" s="2">
        <v>236</v>
      </c>
      <c r="B14" s="1" t="s">
        <v>153</v>
      </c>
      <c r="C14" s="1" t="s">
        <v>143</v>
      </c>
      <c r="D14" s="5">
        <v>6.9999999999999999E-4</v>
      </c>
      <c r="E14" s="6">
        <f t="shared" si="0"/>
        <v>0.7</v>
      </c>
      <c r="F14" s="1">
        <v>4.0600000000000002E-3</v>
      </c>
      <c r="G14" s="7">
        <f t="shared" si="1"/>
        <v>4.0600000000000005</v>
      </c>
      <c r="I14" s="1">
        <f t="shared" si="2"/>
        <v>3.3600000000000003</v>
      </c>
      <c r="K14" s="10" t="s">
        <v>76</v>
      </c>
      <c r="L14" s="10">
        <f>L11/SQRT(L12)</f>
        <v>2.953541934980072E-2</v>
      </c>
    </row>
    <row r="15" spans="1:12" x14ac:dyDescent="0.3">
      <c r="A15" s="2">
        <v>321</v>
      </c>
      <c r="B15" s="1" t="s">
        <v>154</v>
      </c>
      <c r="C15" s="1" t="s">
        <v>155</v>
      </c>
      <c r="D15" s="5">
        <v>6.0999999999999997E-4</v>
      </c>
      <c r="E15" s="6">
        <f t="shared" si="0"/>
        <v>0.61</v>
      </c>
      <c r="F15" s="1">
        <v>4.8900000000000002E-3</v>
      </c>
      <c r="G15" s="7">
        <f t="shared" si="1"/>
        <v>4.8900000000000006</v>
      </c>
      <c r="I15" s="1">
        <f t="shared" si="2"/>
        <v>4.28</v>
      </c>
      <c r="K15" s="10" t="s">
        <v>78</v>
      </c>
      <c r="L15" s="10">
        <v>0.05</v>
      </c>
    </row>
    <row r="16" spans="1:12" x14ac:dyDescent="0.3">
      <c r="A16" s="2">
        <v>121</v>
      </c>
      <c r="B16" s="1" t="s">
        <v>156</v>
      </c>
      <c r="C16" s="1" t="s">
        <v>143</v>
      </c>
      <c r="D16" s="5">
        <v>8.0000000000000004E-4</v>
      </c>
      <c r="E16" s="6">
        <f t="shared" si="0"/>
        <v>0.8</v>
      </c>
      <c r="F16" s="1">
        <v>1.9E-3</v>
      </c>
      <c r="G16" s="7">
        <f t="shared" si="1"/>
        <v>1.9</v>
      </c>
      <c r="I16" s="1">
        <f t="shared" si="2"/>
        <v>1.0999999999999999</v>
      </c>
      <c r="K16" s="10" t="s">
        <v>81</v>
      </c>
      <c r="L16" s="10">
        <v>29</v>
      </c>
    </row>
    <row r="17" spans="1:12" x14ac:dyDescent="0.3">
      <c r="A17" s="2">
        <v>317</v>
      </c>
      <c r="B17" s="1" t="s">
        <v>157</v>
      </c>
      <c r="C17" s="1" t="s">
        <v>158</v>
      </c>
      <c r="D17" s="5">
        <v>8.3000000000000001E-4</v>
      </c>
      <c r="E17" s="6">
        <f t="shared" si="0"/>
        <v>0.83</v>
      </c>
      <c r="F17" s="1">
        <v>1.8600000000000001E-3</v>
      </c>
      <c r="G17" s="7">
        <f t="shared" si="1"/>
        <v>1.86</v>
      </c>
      <c r="I17" s="1">
        <f t="shared" si="2"/>
        <v>1.03</v>
      </c>
      <c r="K17" s="10" t="s">
        <v>84</v>
      </c>
      <c r="L17" s="11">
        <f>(L14-L13)/L11</f>
        <v>-247.0787680998464</v>
      </c>
    </row>
    <row r="18" spans="1:12" x14ac:dyDescent="0.3">
      <c r="A18" s="2">
        <v>184</v>
      </c>
      <c r="B18" s="1" t="s">
        <v>159</v>
      </c>
      <c r="C18" s="1" t="s">
        <v>65</v>
      </c>
      <c r="D18" s="5">
        <v>8.8000000000000003E-4</v>
      </c>
      <c r="E18" s="6">
        <f t="shared" si="0"/>
        <v>0.88</v>
      </c>
      <c r="F18" s="1">
        <v>1.8600000000000001E-3</v>
      </c>
      <c r="G18" s="7">
        <f t="shared" si="1"/>
        <v>1.86</v>
      </c>
      <c r="I18" s="1">
        <f t="shared" si="2"/>
        <v>0.98</v>
      </c>
      <c r="K18" s="10" t="s">
        <v>87</v>
      </c>
      <c r="L18" s="10">
        <f>_xlfn.T.DIST(L17,L16,1)</f>
        <v>4.7382417621052505E-50</v>
      </c>
    </row>
    <row r="19" spans="1:12" x14ac:dyDescent="0.3">
      <c r="A19" s="2">
        <v>87</v>
      </c>
      <c r="B19" s="1" t="s">
        <v>160</v>
      </c>
      <c r="C19" s="1" t="s">
        <v>149</v>
      </c>
      <c r="D19" s="5">
        <v>8.4999999999999995E-4</v>
      </c>
      <c r="E19" s="6">
        <f t="shared" si="0"/>
        <v>0.85</v>
      </c>
      <c r="F19" s="1">
        <v>1.89E-3</v>
      </c>
      <c r="G19" s="7">
        <f t="shared" si="1"/>
        <v>1.89</v>
      </c>
      <c r="I19" s="1">
        <f t="shared" si="2"/>
        <v>1.04</v>
      </c>
      <c r="K19" s="10" t="s">
        <v>90</v>
      </c>
      <c r="L19" s="11">
        <f>_xlfn.T.INV(L15,L16)</f>
        <v>-1.6991270265334986</v>
      </c>
    </row>
    <row r="20" spans="1:12" ht="15" thickBot="1" x14ac:dyDescent="0.35">
      <c r="A20" s="2">
        <v>254</v>
      </c>
      <c r="B20" s="1" t="s">
        <v>161</v>
      </c>
      <c r="C20" s="1" t="s">
        <v>162</v>
      </c>
      <c r="D20" s="5">
        <v>8.8000000000000003E-4</v>
      </c>
      <c r="E20" s="6">
        <f t="shared" si="0"/>
        <v>0.88</v>
      </c>
      <c r="F20" s="1">
        <v>1.9E-3</v>
      </c>
      <c r="G20" s="7">
        <f t="shared" si="1"/>
        <v>1.9</v>
      </c>
      <c r="I20" s="1">
        <f t="shared" si="2"/>
        <v>1.02</v>
      </c>
      <c r="K20" s="12"/>
      <c r="L20" s="12"/>
    </row>
    <row r="21" spans="1:12" x14ac:dyDescent="0.3">
      <c r="A21" s="2">
        <v>185</v>
      </c>
      <c r="B21" s="1" t="s">
        <v>163</v>
      </c>
      <c r="C21" s="1" t="s">
        <v>164</v>
      </c>
      <c r="D21" s="5">
        <v>1.09E-3</v>
      </c>
      <c r="E21" s="6">
        <f t="shared" si="0"/>
        <v>1.0900000000000001</v>
      </c>
      <c r="F21" s="1">
        <v>1.4599999999999999E-3</v>
      </c>
      <c r="G21" s="7">
        <f t="shared" si="1"/>
        <v>1.46</v>
      </c>
      <c r="I21" s="1">
        <f t="shared" si="2"/>
        <v>0.36999999999999988</v>
      </c>
      <c r="K21" s="1" t="s">
        <v>93</v>
      </c>
      <c r="L21" s="2" t="s">
        <v>94</v>
      </c>
    </row>
    <row r="22" spans="1:12" x14ac:dyDescent="0.3">
      <c r="A22" s="2">
        <v>395</v>
      </c>
      <c r="B22" s="1" t="s">
        <v>165</v>
      </c>
      <c r="C22" s="1" t="s">
        <v>166</v>
      </c>
      <c r="D22" s="5">
        <v>8.1999999999999998E-4</v>
      </c>
      <c r="E22" s="6">
        <f t="shared" si="0"/>
        <v>0.82</v>
      </c>
      <c r="F22" s="1">
        <v>4.4799999999999996E-3</v>
      </c>
      <c r="G22" s="7">
        <f t="shared" si="1"/>
        <v>4.4799999999999995</v>
      </c>
      <c r="I22" s="1">
        <f t="shared" si="2"/>
        <v>3.6599999999999997</v>
      </c>
      <c r="K22" s="1" t="s">
        <v>96</v>
      </c>
      <c r="L22" s="2" t="s">
        <v>94</v>
      </c>
    </row>
    <row r="23" spans="1:12" x14ac:dyDescent="0.3">
      <c r="A23" s="2">
        <v>357</v>
      </c>
      <c r="B23" s="1" t="s">
        <v>102</v>
      </c>
      <c r="C23" s="1" t="s">
        <v>136</v>
      </c>
      <c r="D23" s="5">
        <v>8.4000000000000003E-4</v>
      </c>
      <c r="E23" s="6">
        <f t="shared" si="0"/>
        <v>0.84000000000000008</v>
      </c>
      <c r="F23" s="1">
        <v>1.9E-3</v>
      </c>
      <c r="G23" s="7">
        <f t="shared" si="1"/>
        <v>1.9</v>
      </c>
      <c r="I23" s="1">
        <f t="shared" si="2"/>
        <v>1.06</v>
      </c>
      <c r="K23"/>
      <c r="L23"/>
    </row>
    <row r="24" spans="1:12" x14ac:dyDescent="0.3">
      <c r="A24" s="2">
        <v>107</v>
      </c>
      <c r="B24" s="1" t="s">
        <v>167</v>
      </c>
      <c r="C24" s="1" t="s">
        <v>168</v>
      </c>
      <c r="D24" s="5">
        <v>8.4999999999999995E-4</v>
      </c>
      <c r="E24" s="6">
        <f t="shared" si="0"/>
        <v>0.85</v>
      </c>
      <c r="F24" s="1">
        <v>1.81E-3</v>
      </c>
      <c r="G24" s="7">
        <f t="shared" si="1"/>
        <v>1.81</v>
      </c>
      <c r="I24" s="1">
        <f t="shared" si="2"/>
        <v>0.96000000000000008</v>
      </c>
      <c r="K24"/>
      <c r="L24"/>
    </row>
    <row r="25" spans="1:12" x14ac:dyDescent="0.3">
      <c r="A25" s="2">
        <v>230</v>
      </c>
      <c r="B25" s="1" t="s">
        <v>169</v>
      </c>
      <c r="C25" s="1" t="s">
        <v>170</v>
      </c>
      <c r="D25" s="5">
        <v>8.3000000000000001E-4</v>
      </c>
      <c r="E25" s="6">
        <f t="shared" si="0"/>
        <v>0.83</v>
      </c>
      <c r="F25" s="1">
        <v>1.8699999999999999E-3</v>
      </c>
      <c r="G25" s="7">
        <f t="shared" si="1"/>
        <v>1.8699999999999999</v>
      </c>
      <c r="I25" s="1">
        <f t="shared" si="2"/>
        <v>1.0399999999999998</v>
      </c>
      <c r="K25" s="1" t="s">
        <v>55</v>
      </c>
      <c r="L25" s="1" t="s">
        <v>56</v>
      </c>
    </row>
    <row r="26" spans="1:12" ht="15" thickBot="1" x14ac:dyDescent="0.35">
      <c r="A26" s="2">
        <v>256</v>
      </c>
      <c r="B26" s="1" t="s">
        <v>171</v>
      </c>
      <c r="C26" s="1" t="s">
        <v>172</v>
      </c>
      <c r="D26" s="5">
        <v>8.5999999999999998E-4</v>
      </c>
      <c r="E26" s="6">
        <f t="shared" si="0"/>
        <v>0.86</v>
      </c>
      <c r="F26" s="1">
        <v>1.9E-3</v>
      </c>
      <c r="G26" s="7">
        <f t="shared" si="1"/>
        <v>1.9</v>
      </c>
      <c r="I26" s="1">
        <f t="shared" si="2"/>
        <v>1.04</v>
      </c>
      <c r="K26" s="2" t="s">
        <v>180</v>
      </c>
      <c r="L26" s="2" t="s">
        <v>181</v>
      </c>
    </row>
    <row r="27" spans="1:12" x14ac:dyDescent="0.3">
      <c r="A27" s="2">
        <v>253</v>
      </c>
      <c r="B27" s="1" t="s">
        <v>173</v>
      </c>
      <c r="C27" s="1" t="s">
        <v>132</v>
      </c>
      <c r="D27" s="5">
        <v>1E-3</v>
      </c>
      <c r="E27" s="6">
        <f t="shared" si="0"/>
        <v>1</v>
      </c>
      <c r="F27" s="1">
        <v>1.89E-3</v>
      </c>
      <c r="G27" s="7">
        <f t="shared" si="1"/>
        <v>1.89</v>
      </c>
      <c r="I27" s="1">
        <f t="shared" si="2"/>
        <v>0.8899999999999999</v>
      </c>
      <c r="K27" s="9"/>
      <c r="L27" s="9" t="s">
        <v>104</v>
      </c>
    </row>
    <row r="28" spans="1:12" x14ac:dyDescent="0.3">
      <c r="A28" s="2">
        <v>275</v>
      </c>
      <c r="B28" s="1" t="s">
        <v>174</v>
      </c>
      <c r="C28" s="1" t="s">
        <v>175</v>
      </c>
      <c r="D28" s="5">
        <v>8.4999999999999995E-4</v>
      </c>
      <c r="E28" s="6">
        <f t="shared" si="0"/>
        <v>0.85</v>
      </c>
      <c r="F28" s="1">
        <v>1.9E-3</v>
      </c>
      <c r="G28" s="7">
        <f t="shared" si="1"/>
        <v>1.9</v>
      </c>
      <c r="I28" s="1">
        <f t="shared" si="2"/>
        <v>1.05</v>
      </c>
      <c r="K28" s="10" t="s">
        <v>64</v>
      </c>
      <c r="L28" s="10">
        <f>G36</f>
        <v>2.5880000000000005</v>
      </c>
    </row>
    <row r="29" spans="1:12" x14ac:dyDescent="0.3">
      <c r="A29" s="2">
        <v>294</v>
      </c>
      <c r="B29" s="1" t="s">
        <v>176</v>
      </c>
      <c r="C29" s="1" t="s">
        <v>33</v>
      </c>
      <c r="D29" s="5">
        <v>8.9999999999999998E-4</v>
      </c>
      <c r="E29" s="6">
        <f t="shared" si="0"/>
        <v>0.9</v>
      </c>
      <c r="F29" s="1">
        <v>1.9E-3</v>
      </c>
      <c r="G29" s="7">
        <f t="shared" si="1"/>
        <v>1.9</v>
      </c>
      <c r="I29" s="1">
        <f t="shared" si="2"/>
        <v>1</v>
      </c>
      <c r="K29" s="10" t="s">
        <v>67</v>
      </c>
      <c r="L29" s="10">
        <f>G37</f>
        <v>1.1516626661274234</v>
      </c>
    </row>
    <row r="30" spans="1:12" x14ac:dyDescent="0.3">
      <c r="A30" s="2">
        <v>155</v>
      </c>
      <c r="B30" s="1" t="s">
        <v>177</v>
      </c>
      <c r="C30" s="1" t="s">
        <v>178</v>
      </c>
      <c r="D30" s="5">
        <v>8.0000000000000004E-4</v>
      </c>
      <c r="E30" s="6">
        <f t="shared" si="0"/>
        <v>0.8</v>
      </c>
      <c r="F30" s="1">
        <v>2.8800000000000002E-3</v>
      </c>
      <c r="G30" s="7">
        <f t="shared" si="1"/>
        <v>2.8800000000000003</v>
      </c>
      <c r="I30" s="1">
        <f t="shared" si="2"/>
        <v>2.08</v>
      </c>
      <c r="K30" s="10" t="s">
        <v>70</v>
      </c>
      <c r="L30" s="10">
        <v>30</v>
      </c>
    </row>
    <row r="31" spans="1:12" x14ac:dyDescent="0.3">
      <c r="A31" s="2">
        <v>5</v>
      </c>
      <c r="B31" s="1" t="s">
        <v>179</v>
      </c>
      <c r="C31" s="1" t="s">
        <v>149</v>
      </c>
      <c r="D31" s="5">
        <v>1.2999999999999999E-3</v>
      </c>
      <c r="E31" s="6">
        <f t="shared" si="0"/>
        <v>1.3</v>
      </c>
      <c r="F31" s="1">
        <v>3.0300000000000001E-3</v>
      </c>
      <c r="G31" s="7">
        <f t="shared" si="1"/>
        <v>3.0300000000000002</v>
      </c>
      <c r="I31" s="1">
        <f t="shared" si="2"/>
        <v>1.7300000000000002</v>
      </c>
      <c r="K31" s="10" t="s">
        <v>73</v>
      </c>
      <c r="L31" s="10">
        <v>40</v>
      </c>
    </row>
    <row r="32" spans="1:12" x14ac:dyDescent="0.3">
      <c r="B32"/>
      <c r="C32"/>
      <c r="E32"/>
      <c r="F32"/>
      <c r="G32"/>
      <c r="I32"/>
      <c r="K32" s="10" t="s">
        <v>76</v>
      </c>
      <c r="L32" s="10">
        <f>L29/SQRT(L30)</f>
        <v>0.21026387362484353</v>
      </c>
    </row>
    <row r="33" spans="2:12" x14ac:dyDescent="0.3">
      <c r="B33"/>
      <c r="C33"/>
      <c r="E33"/>
      <c r="F33"/>
      <c r="G33"/>
      <c r="I33"/>
      <c r="K33" s="10" t="s">
        <v>78</v>
      </c>
      <c r="L33" s="10">
        <v>0.05</v>
      </c>
    </row>
    <row r="34" spans="2:12" x14ac:dyDescent="0.3">
      <c r="B34" s="2"/>
      <c r="C34"/>
      <c r="E34"/>
      <c r="F34"/>
      <c r="G34"/>
      <c r="I34"/>
      <c r="K34" s="10" t="s">
        <v>81</v>
      </c>
      <c r="L34" s="10">
        <v>29</v>
      </c>
    </row>
    <row r="35" spans="2:12" x14ac:dyDescent="0.3">
      <c r="C35" s="1" t="s">
        <v>111</v>
      </c>
      <c r="E35" s="13"/>
      <c r="F35" s="13"/>
      <c r="G35" s="13"/>
      <c r="I35"/>
      <c r="K35" s="10" t="s">
        <v>84</v>
      </c>
      <c r="L35" s="11">
        <f>(L32-L31)/L29</f>
        <v>-34.549818533383544</v>
      </c>
    </row>
    <row r="36" spans="2:12" x14ac:dyDescent="0.3">
      <c r="C36" s="2" t="s">
        <v>112</v>
      </c>
      <c r="E36" s="14">
        <f>AVERAGE(E2:E31)</f>
        <v>0.88433333333333342</v>
      </c>
      <c r="F36" s="13"/>
      <c r="G36" s="15">
        <f>AVERAGE(G2:G31)</f>
        <v>2.5880000000000005</v>
      </c>
      <c r="I36" s="2">
        <f>AVERAGE(I2:I31)</f>
        <v>1.7036666666666664</v>
      </c>
      <c r="K36" s="10" t="s">
        <v>87</v>
      </c>
      <c r="L36" s="10">
        <f>_xlfn.T.DIST(L35,L34,1)</f>
        <v>2.0395037311147106E-25</v>
      </c>
    </row>
    <row r="37" spans="2:12" x14ac:dyDescent="0.3">
      <c r="C37" s="2" t="s">
        <v>113</v>
      </c>
      <c r="E37" s="14">
        <f>_xlfn.STDEV.S(E2:E31)</f>
        <v>0.16177215423260422</v>
      </c>
      <c r="F37" s="13"/>
      <c r="G37" s="15">
        <f>_xlfn.STDEV.S(G2:G31)</f>
        <v>1.1516626661274234</v>
      </c>
      <c r="K37" s="10" t="s">
        <v>90</v>
      </c>
      <c r="L37" s="11">
        <f>_xlfn.T.INV(L33,L34)</f>
        <v>-1.6991270265334986</v>
      </c>
    </row>
    <row r="38" spans="2:12" ht="15" thickBot="1" x14ac:dyDescent="0.35">
      <c r="C38" s="2" t="s">
        <v>114</v>
      </c>
      <c r="E38" s="14">
        <v>30</v>
      </c>
      <c r="F38" s="13"/>
      <c r="G38" s="15">
        <v>30</v>
      </c>
      <c r="K38" s="12"/>
      <c r="L38" s="12"/>
    </row>
    <row r="39" spans="2:12" x14ac:dyDescent="0.3">
      <c r="C39"/>
      <c r="E39"/>
      <c r="G39"/>
      <c r="K39" s="1" t="s">
        <v>93</v>
      </c>
      <c r="L39" s="2" t="s">
        <v>94</v>
      </c>
    </row>
    <row r="40" spans="2:12" x14ac:dyDescent="0.3">
      <c r="C40" s="2" t="s">
        <v>115</v>
      </c>
      <c r="E40" s="1">
        <f>MIN(E2:E31)</f>
        <v>0.61</v>
      </c>
      <c r="G40" s="1">
        <f>MIN(G2:G31)</f>
        <v>1.46</v>
      </c>
      <c r="K40" s="1" t="s">
        <v>96</v>
      </c>
      <c r="L40" s="2" t="s">
        <v>94</v>
      </c>
    </row>
    <row r="41" spans="2:12" x14ac:dyDescent="0.3">
      <c r="C41" s="2" t="s">
        <v>116</v>
      </c>
      <c r="E41" s="1">
        <f>_xlfn.QUARTILE.INC(E2:E31, 1)</f>
        <v>0.82250000000000001</v>
      </c>
      <c r="G41" s="1">
        <f>_xlfn.QUARTILE.INC(G2:G31, 1)</f>
        <v>1.8924999999999998</v>
      </c>
      <c r="L41"/>
    </row>
    <row r="42" spans="2:12" x14ac:dyDescent="0.3">
      <c r="C42" s="2" t="s">
        <v>117</v>
      </c>
      <c r="E42" s="1">
        <f>_xlfn.QUARTILE.INC(E2:E31, 2)</f>
        <v>0.85</v>
      </c>
      <c r="G42" s="1">
        <f>_xlfn.QUARTILE.INC(G2:G31, 2)</f>
        <v>1.9</v>
      </c>
      <c r="L42" s="2" t="s">
        <v>118</v>
      </c>
    </row>
    <row r="43" spans="2:12" x14ac:dyDescent="0.3">
      <c r="C43" s="2" t="s">
        <v>119</v>
      </c>
      <c r="E43" s="1">
        <f>_xlfn.QUARTILE.INC(E2:E31, 3)</f>
        <v>0.89749999999999996</v>
      </c>
      <c r="G43" s="1">
        <f>_xlfn.QUARTILE.INC(G2:G31, 3)</f>
        <v>2.9925000000000002</v>
      </c>
    </row>
    <row r="44" spans="2:12" x14ac:dyDescent="0.3">
      <c r="C44" s="2" t="s">
        <v>120</v>
      </c>
      <c r="E44" s="1">
        <f>MAX(E2:E31)</f>
        <v>1.3</v>
      </c>
      <c r="G44" s="1">
        <f>MAX(G2:G31)</f>
        <v>5.8999999999999995</v>
      </c>
    </row>
    <row r="45" spans="2:12" x14ac:dyDescent="0.3">
      <c r="C45"/>
      <c r="E45"/>
      <c r="G45"/>
    </row>
    <row r="46" spans="2:12" x14ac:dyDescent="0.3">
      <c r="C46"/>
      <c r="E46" s="2" t="s">
        <v>121</v>
      </c>
      <c r="G46" s="2" t="s">
        <v>122</v>
      </c>
    </row>
    <row r="47" spans="2:12" x14ac:dyDescent="0.3">
      <c r="C47" s="2" t="s">
        <v>123</v>
      </c>
      <c r="E47" s="1">
        <f>E41-E40</f>
        <v>0.21250000000000002</v>
      </c>
      <c r="G47" s="1">
        <f>G41-G40</f>
        <v>0.43249999999999988</v>
      </c>
    </row>
    <row r="48" spans="2:12" x14ac:dyDescent="0.3">
      <c r="C48" s="2" t="s">
        <v>124</v>
      </c>
      <c r="E48" s="1">
        <f>E42-E41</f>
        <v>2.7499999999999969E-2</v>
      </c>
      <c r="G48" s="1">
        <f>G42-G41</f>
        <v>7.5000000000000622E-3</v>
      </c>
    </row>
    <row r="49" spans="3:7" x14ac:dyDescent="0.3">
      <c r="C49" s="2" t="s">
        <v>125</v>
      </c>
      <c r="E49" s="1">
        <f>E43-E42</f>
        <v>4.7499999999999987E-2</v>
      </c>
      <c r="G49" s="1">
        <f>G43-G42</f>
        <v>1.0925000000000002</v>
      </c>
    </row>
    <row r="50" spans="3:7" x14ac:dyDescent="0.3">
      <c r="C50" s="2" t="s">
        <v>126</v>
      </c>
      <c r="E50" s="1">
        <f>E44-E43</f>
        <v>0.40250000000000008</v>
      </c>
      <c r="G50" s="1">
        <f>G44-G43</f>
        <v>2.9074999999999993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0A45-F8A6-4285-B79B-39CBE7E25130}">
  <dimension ref="A1:AMK50"/>
  <sheetViews>
    <sheetView tabSelected="1" topLeftCell="G18" zoomScaleNormal="100" workbookViewId="0">
      <selection activeCell="M46" sqref="M46"/>
    </sheetView>
  </sheetViews>
  <sheetFormatPr defaultRowHeight="14.4" x14ac:dyDescent="0.3"/>
  <cols>
    <col min="1" max="1" width="9.21875" style="1"/>
    <col min="2" max="3" width="15.88671875" style="1" customWidth="1"/>
    <col min="4" max="4" width="16.6640625" style="1" customWidth="1"/>
    <col min="5" max="5" width="15.5546875" style="1" customWidth="1"/>
    <col min="6" max="6" width="16.6640625" style="1" customWidth="1"/>
    <col min="7" max="7" width="15.77734375" style="1" customWidth="1"/>
    <col min="8" max="8" width="12.21875" style="1" customWidth="1"/>
    <col min="9" max="9" width="15.6640625" style="1" customWidth="1"/>
    <col min="10" max="10" width="9.21875" style="1"/>
    <col min="11" max="11" width="17.33203125" style="1" customWidth="1"/>
    <col min="12" max="12" width="16.6640625" style="1" customWidth="1"/>
    <col min="13" max="1025" width="9.21875" style="1"/>
  </cols>
  <sheetData>
    <row r="1" spans="1:12" x14ac:dyDescent="0.3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  <c r="K1"/>
      <c r="L1"/>
    </row>
    <row r="2" spans="1:12" x14ac:dyDescent="0.3">
      <c r="A2" s="2">
        <v>151</v>
      </c>
      <c r="B2" s="1" t="s">
        <v>182</v>
      </c>
      <c r="C2" s="1" t="s">
        <v>209</v>
      </c>
      <c r="D2" s="5">
        <v>5.8966299999999999E-2</v>
      </c>
      <c r="E2" s="6">
        <f t="shared" ref="E2:E31" si="0">D2*1000</f>
        <v>58.966299999999997</v>
      </c>
      <c r="F2" s="1">
        <v>5.909727E-2</v>
      </c>
      <c r="G2" s="7">
        <f t="shared" ref="G2:G31" si="1">F2*1000</f>
        <v>59.097270000000002</v>
      </c>
      <c r="H2" s="1">
        <v>3</v>
      </c>
      <c r="I2" s="1">
        <f t="shared" ref="I2:I31" si="2">1000*(F2-D2)</f>
        <v>0.13097000000000109</v>
      </c>
      <c r="K2"/>
      <c r="L2"/>
    </row>
    <row r="3" spans="1:12" x14ac:dyDescent="0.3">
      <c r="A3" s="2">
        <v>13</v>
      </c>
      <c r="B3" s="16" t="s">
        <v>183</v>
      </c>
      <c r="C3" s="16" t="s">
        <v>183</v>
      </c>
      <c r="D3" s="5">
        <v>8.5729999999999997E-4</v>
      </c>
      <c r="E3" s="6">
        <f t="shared" si="0"/>
        <v>0.85729999999999995</v>
      </c>
      <c r="F3" s="1">
        <v>1.40164E-3</v>
      </c>
      <c r="G3" s="7">
        <f t="shared" si="1"/>
        <v>1.40164</v>
      </c>
      <c r="H3" s="1">
        <v>4</v>
      </c>
      <c r="I3" s="1">
        <f t="shared" si="2"/>
        <v>0.54434000000000005</v>
      </c>
      <c r="K3"/>
      <c r="L3" s="2" t="s">
        <v>46</v>
      </c>
    </row>
    <row r="4" spans="1:12" x14ac:dyDescent="0.3">
      <c r="A4" s="2">
        <v>386</v>
      </c>
      <c r="B4" s="1" t="s">
        <v>184</v>
      </c>
      <c r="C4" s="1" t="s">
        <v>210</v>
      </c>
      <c r="D4" s="5">
        <v>8.6260000000000004E-4</v>
      </c>
      <c r="E4" s="6">
        <f t="shared" si="0"/>
        <v>0.86260000000000003</v>
      </c>
      <c r="F4" s="1">
        <v>3.3754800000000001E-3</v>
      </c>
      <c r="G4" s="7">
        <f t="shared" si="1"/>
        <v>3.37548</v>
      </c>
      <c r="I4" s="1">
        <f t="shared" si="2"/>
        <v>2.5128800000000004</v>
      </c>
      <c r="K4"/>
      <c r="L4" s="8" t="s">
        <v>20</v>
      </c>
    </row>
    <row r="5" spans="1:12" x14ac:dyDescent="0.3">
      <c r="A5" s="2">
        <v>64</v>
      </c>
      <c r="B5" s="1" t="s">
        <v>33</v>
      </c>
      <c r="C5" s="1" t="s">
        <v>146</v>
      </c>
      <c r="D5" s="5">
        <v>1.1295000000000001E-3</v>
      </c>
      <c r="E5" s="6">
        <f t="shared" si="0"/>
        <v>1.1295000000000002</v>
      </c>
      <c r="F5" s="1">
        <v>1.23004E-3</v>
      </c>
      <c r="G5" s="7">
        <f t="shared" si="1"/>
        <v>1.23004</v>
      </c>
      <c r="I5" s="1">
        <f t="shared" si="2"/>
        <v>0.10053999999999988</v>
      </c>
      <c r="K5"/>
      <c r="L5" s="1" t="s">
        <v>50</v>
      </c>
    </row>
    <row r="6" spans="1:12" x14ac:dyDescent="0.3">
      <c r="A6" s="2">
        <v>234</v>
      </c>
      <c r="B6" s="1" t="s">
        <v>185</v>
      </c>
      <c r="C6" s="1" t="s">
        <v>211</v>
      </c>
      <c r="D6" s="5">
        <v>6.7120000000000005E-4</v>
      </c>
      <c r="E6" s="6">
        <f t="shared" si="0"/>
        <v>0.67120000000000002</v>
      </c>
      <c r="F6" s="1">
        <v>1.7032600000000001E-3</v>
      </c>
      <c r="G6" s="7">
        <f t="shared" si="1"/>
        <v>1.70326</v>
      </c>
      <c r="I6" s="1">
        <f t="shared" si="2"/>
        <v>1.03206</v>
      </c>
      <c r="K6"/>
      <c r="L6"/>
    </row>
    <row r="7" spans="1:12" x14ac:dyDescent="0.3">
      <c r="A7" s="2">
        <v>303</v>
      </c>
      <c r="B7" s="1" t="s">
        <v>152</v>
      </c>
      <c r="C7" s="1" t="s">
        <v>146</v>
      </c>
      <c r="D7" s="1">
        <v>7.6579999999999997E-4</v>
      </c>
      <c r="E7" s="6">
        <f>D7*1000</f>
        <v>0.76579999999999993</v>
      </c>
      <c r="F7" s="1">
        <v>3.82263E-3</v>
      </c>
      <c r="G7" s="7">
        <f t="shared" si="1"/>
        <v>3.8226300000000002</v>
      </c>
      <c r="I7" s="1">
        <f>1000*(F7-D7)</f>
        <v>3.0568300000000002</v>
      </c>
      <c r="K7" s="1" t="s">
        <v>55</v>
      </c>
      <c r="L7" s="1" t="s">
        <v>56</v>
      </c>
    </row>
    <row r="8" spans="1:12" ht="15" thickBot="1" x14ac:dyDescent="0.35">
      <c r="A8" s="2">
        <v>172</v>
      </c>
      <c r="B8" s="1" t="s">
        <v>186</v>
      </c>
      <c r="C8" s="1" t="s">
        <v>212</v>
      </c>
      <c r="D8" s="5">
        <v>6.2089999999999997E-4</v>
      </c>
      <c r="E8" s="6">
        <f t="shared" si="0"/>
        <v>0.62090000000000001</v>
      </c>
      <c r="F8" s="1">
        <v>7.1308000000000005E-4</v>
      </c>
      <c r="G8" s="7">
        <f t="shared" si="1"/>
        <v>0.71308000000000005</v>
      </c>
      <c r="I8" s="1">
        <f t="shared" si="2"/>
        <v>9.2180000000000081E-2</v>
      </c>
      <c r="K8" s="2" t="s">
        <v>180</v>
      </c>
      <c r="L8" s="2" t="s">
        <v>181</v>
      </c>
    </row>
    <row r="9" spans="1:12" x14ac:dyDescent="0.3">
      <c r="A9" s="2">
        <v>12</v>
      </c>
      <c r="B9" s="1" t="s">
        <v>187</v>
      </c>
      <c r="C9" s="1" t="s">
        <v>213</v>
      </c>
      <c r="D9" s="5">
        <v>8.0610000000000002E-4</v>
      </c>
      <c r="E9" s="6">
        <f t="shared" si="0"/>
        <v>0.80610000000000004</v>
      </c>
      <c r="F9" s="1">
        <v>3.28518E-3</v>
      </c>
      <c r="G9" s="7">
        <f t="shared" si="1"/>
        <v>3.28518</v>
      </c>
      <c r="I9" s="1">
        <f t="shared" si="2"/>
        <v>2.4790799999999997</v>
      </c>
      <c r="K9" s="9"/>
      <c r="L9" s="9" t="s">
        <v>40</v>
      </c>
    </row>
    <row r="10" spans="1:12" x14ac:dyDescent="0.3">
      <c r="A10" s="2">
        <v>412</v>
      </c>
      <c r="B10" s="1" t="s">
        <v>188</v>
      </c>
      <c r="C10" s="1" t="s">
        <v>214</v>
      </c>
      <c r="D10" s="5">
        <v>2.50651E-2</v>
      </c>
      <c r="E10" s="6">
        <f t="shared" si="0"/>
        <v>25.065100000000001</v>
      </c>
      <c r="F10" s="1">
        <v>2.5174289999999998E-2</v>
      </c>
      <c r="G10" s="7">
        <f t="shared" si="1"/>
        <v>25.174289999999999</v>
      </c>
      <c r="I10" s="1">
        <f t="shared" si="2"/>
        <v>0.10918999999999859</v>
      </c>
      <c r="K10" s="10" t="s">
        <v>64</v>
      </c>
      <c r="L10" s="10">
        <v>1.5226666666666699</v>
      </c>
    </row>
    <row r="11" spans="1:12" x14ac:dyDescent="0.3">
      <c r="A11" s="2">
        <v>248</v>
      </c>
      <c r="B11" s="1" t="s">
        <v>189</v>
      </c>
      <c r="C11" s="1" t="s">
        <v>215</v>
      </c>
      <c r="D11" s="5">
        <v>6.2239999999999995E-4</v>
      </c>
      <c r="E11" s="6">
        <f t="shared" si="0"/>
        <v>0.62239999999999995</v>
      </c>
      <c r="F11" s="1">
        <v>7.1277000000000005E-4</v>
      </c>
      <c r="G11" s="7">
        <f t="shared" si="1"/>
        <v>0.71277000000000001</v>
      </c>
      <c r="I11" s="1">
        <f t="shared" si="2"/>
        <v>9.0370000000000103E-2</v>
      </c>
      <c r="K11" s="10" t="s">
        <v>67</v>
      </c>
      <c r="L11" s="10">
        <f>_xlfn.STDEV.S(E2:E31)</f>
        <v>12.005527192713716</v>
      </c>
    </row>
    <row r="12" spans="1:12" x14ac:dyDescent="0.3">
      <c r="A12" s="2">
        <v>120</v>
      </c>
      <c r="B12" s="1" t="s">
        <v>190</v>
      </c>
      <c r="C12" s="1" t="s">
        <v>156</v>
      </c>
      <c r="D12" s="5">
        <v>7.4529999999999996E-4</v>
      </c>
      <c r="E12" s="6">
        <f t="shared" si="0"/>
        <v>0.74529999999999996</v>
      </c>
      <c r="F12" s="1">
        <v>2.5724099999999998E-3</v>
      </c>
      <c r="G12" s="7">
        <f t="shared" si="1"/>
        <v>2.5724099999999996</v>
      </c>
      <c r="I12" s="1">
        <f t="shared" si="2"/>
        <v>1.8271099999999998</v>
      </c>
      <c r="K12" s="10" t="s">
        <v>70</v>
      </c>
      <c r="L12" s="10">
        <v>30</v>
      </c>
    </row>
    <row r="13" spans="1:12" x14ac:dyDescent="0.3">
      <c r="A13" s="2">
        <v>364</v>
      </c>
      <c r="B13" s="1" t="s">
        <v>191</v>
      </c>
      <c r="C13" s="1" t="s">
        <v>216</v>
      </c>
      <c r="D13" s="5">
        <v>6.0289999999999996E-4</v>
      </c>
      <c r="E13" s="6">
        <f t="shared" si="0"/>
        <v>0.60289999999999999</v>
      </c>
      <c r="F13" s="1">
        <v>6.9910999999999997E-4</v>
      </c>
      <c r="G13" s="7">
        <f t="shared" si="1"/>
        <v>0.69911000000000001</v>
      </c>
      <c r="I13" s="1">
        <f t="shared" si="2"/>
        <v>9.6210000000000004E-2</v>
      </c>
      <c r="K13" s="10" t="s">
        <v>73</v>
      </c>
      <c r="L13" s="10">
        <v>40</v>
      </c>
    </row>
    <row r="14" spans="1:12" x14ac:dyDescent="0.3">
      <c r="A14" s="2">
        <v>76</v>
      </c>
      <c r="B14" s="1" t="s">
        <v>192</v>
      </c>
      <c r="C14" s="1" t="s">
        <v>217</v>
      </c>
      <c r="D14" s="5">
        <v>2.49506E-2</v>
      </c>
      <c r="E14" s="6">
        <f t="shared" si="0"/>
        <v>24.950600000000001</v>
      </c>
      <c r="F14" s="1">
        <v>2.5055129999999998E-2</v>
      </c>
      <c r="G14" s="7">
        <f t="shared" si="1"/>
        <v>25.055129999999998</v>
      </c>
      <c r="I14" s="1">
        <f t="shared" si="2"/>
        <v>0.10452999999999851</v>
      </c>
      <c r="K14" s="10" t="s">
        <v>76</v>
      </c>
      <c r="L14" s="10">
        <f>L11/SQRT(L12)</f>
        <v>2.1918993527303248</v>
      </c>
    </row>
    <row r="15" spans="1:12" x14ac:dyDescent="0.3">
      <c r="A15" s="2">
        <v>403</v>
      </c>
      <c r="B15" s="1" t="s">
        <v>193</v>
      </c>
      <c r="C15" s="1" t="s">
        <v>218</v>
      </c>
      <c r="D15" s="5">
        <v>6.4139999999999998E-4</v>
      </c>
      <c r="E15" s="6">
        <f t="shared" si="0"/>
        <v>0.64139999999999997</v>
      </c>
      <c r="F15" s="1">
        <v>7.3014E-4</v>
      </c>
      <c r="G15" s="7">
        <f t="shared" si="1"/>
        <v>0.73014000000000001</v>
      </c>
      <c r="I15" s="1">
        <f t="shared" si="2"/>
        <v>8.8740000000000027E-2</v>
      </c>
      <c r="K15" s="10" t="s">
        <v>78</v>
      </c>
      <c r="L15" s="10">
        <v>0.05</v>
      </c>
    </row>
    <row r="16" spans="1:12" x14ac:dyDescent="0.3">
      <c r="A16" s="2">
        <v>397</v>
      </c>
      <c r="B16" s="1" t="s">
        <v>194</v>
      </c>
      <c r="C16" s="1" t="s">
        <v>219</v>
      </c>
      <c r="D16" s="5">
        <v>6.2859999999999999E-4</v>
      </c>
      <c r="E16" s="6">
        <f t="shared" si="0"/>
        <v>0.62860000000000005</v>
      </c>
      <c r="F16" s="1">
        <v>7.1958999999999999E-4</v>
      </c>
      <c r="G16" s="7">
        <f t="shared" si="1"/>
        <v>0.71958999999999995</v>
      </c>
      <c r="I16" s="1">
        <f t="shared" si="2"/>
        <v>9.0989999999999988E-2</v>
      </c>
      <c r="K16" s="10" t="s">
        <v>81</v>
      </c>
      <c r="L16" s="10">
        <v>29</v>
      </c>
    </row>
    <row r="17" spans="1:12" x14ac:dyDescent="0.3">
      <c r="A17" s="2">
        <v>410</v>
      </c>
      <c r="B17" s="1" t="s">
        <v>195</v>
      </c>
      <c r="C17" s="1" t="s">
        <v>220</v>
      </c>
      <c r="D17" s="5">
        <v>1.8249E-3</v>
      </c>
      <c r="E17" s="6">
        <f t="shared" si="0"/>
        <v>1.8249</v>
      </c>
      <c r="F17" s="1">
        <v>1.9266699999999999E-3</v>
      </c>
      <c r="G17" s="7">
        <f t="shared" si="1"/>
        <v>1.9266699999999999</v>
      </c>
      <c r="I17" s="1">
        <f t="shared" si="2"/>
        <v>0.10176999999999994</v>
      </c>
      <c r="K17" s="10" t="s">
        <v>84</v>
      </c>
      <c r="L17" s="11">
        <f>(L14-L13)/L11</f>
        <v>-3.1492245230360081</v>
      </c>
    </row>
    <row r="18" spans="1:12" x14ac:dyDescent="0.3">
      <c r="A18" s="2">
        <v>35</v>
      </c>
      <c r="B18" s="1" t="s">
        <v>196</v>
      </c>
      <c r="C18" s="1" t="s">
        <v>221</v>
      </c>
      <c r="D18" s="5">
        <v>7.6769000000000004E-3</v>
      </c>
      <c r="E18" s="6">
        <f t="shared" si="0"/>
        <v>7.6769000000000007</v>
      </c>
      <c r="F18" s="1">
        <v>3.8400000000000001E-3</v>
      </c>
      <c r="G18" s="7">
        <f t="shared" si="1"/>
        <v>3.8400000000000003</v>
      </c>
      <c r="I18" s="1">
        <f t="shared" si="2"/>
        <v>-3.8369000000000004</v>
      </c>
      <c r="K18" s="10" t="s">
        <v>87</v>
      </c>
      <c r="L18" s="10">
        <f>_xlfn.T.DIST(L17,L16,1)</f>
        <v>1.8883282941076626E-3</v>
      </c>
    </row>
    <row r="19" spans="1:12" x14ac:dyDescent="0.3">
      <c r="A19" s="2">
        <v>134</v>
      </c>
      <c r="B19" s="1" t="s">
        <v>197</v>
      </c>
      <c r="C19" s="1" t="s">
        <v>31</v>
      </c>
      <c r="D19" s="5">
        <v>7.0719999999999995E-4</v>
      </c>
      <c r="E19" s="6">
        <f t="shared" si="0"/>
        <v>0.70719999999999994</v>
      </c>
      <c r="F19" s="1">
        <v>7.9841000000000005E-4</v>
      </c>
      <c r="G19" s="7">
        <f t="shared" si="1"/>
        <v>0.79841000000000006</v>
      </c>
      <c r="I19" s="1">
        <f t="shared" si="2"/>
        <v>9.1210000000000097E-2</v>
      </c>
      <c r="K19" s="10" t="s">
        <v>90</v>
      </c>
      <c r="L19" s="11">
        <f>_xlfn.T.INV(L15,L16)</f>
        <v>-1.6991270265334986</v>
      </c>
    </row>
    <row r="20" spans="1:12" ht="15" thickBot="1" x14ac:dyDescent="0.35">
      <c r="A20" s="2">
        <v>36</v>
      </c>
      <c r="B20" s="1" t="s">
        <v>198</v>
      </c>
      <c r="C20" s="1" t="s">
        <v>222</v>
      </c>
      <c r="D20" s="5">
        <v>6.4260000000000001E-4</v>
      </c>
      <c r="E20" s="6">
        <f t="shared" si="0"/>
        <v>0.64260000000000006</v>
      </c>
      <c r="F20" s="1">
        <v>7.2827999999999999E-4</v>
      </c>
      <c r="G20" s="7">
        <f t="shared" si="1"/>
        <v>0.72828000000000004</v>
      </c>
      <c r="I20" s="1">
        <f t="shared" si="2"/>
        <v>8.5679999999999978E-2</v>
      </c>
      <c r="K20" s="12"/>
      <c r="L20" s="12"/>
    </row>
    <row r="21" spans="1:12" x14ac:dyDescent="0.3">
      <c r="A21" s="2">
        <v>272</v>
      </c>
      <c r="B21" s="1" t="s">
        <v>100</v>
      </c>
      <c r="C21" s="1" t="s">
        <v>226</v>
      </c>
      <c r="D21" s="5">
        <v>6.7549999999999999E-4</v>
      </c>
      <c r="E21" s="6">
        <f t="shared" si="0"/>
        <v>0.67549999999999999</v>
      </c>
      <c r="F21" s="1">
        <v>8.3967999999999998E-4</v>
      </c>
      <c r="G21" s="7">
        <f t="shared" si="1"/>
        <v>0.83967999999999998</v>
      </c>
      <c r="I21" s="1">
        <f t="shared" si="2"/>
        <v>0.16417999999999999</v>
      </c>
      <c r="K21" s="1" t="s">
        <v>93</v>
      </c>
      <c r="L21" s="2" t="s">
        <v>94</v>
      </c>
    </row>
    <row r="22" spans="1:12" x14ac:dyDescent="0.3">
      <c r="A22" s="2">
        <v>73</v>
      </c>
      <c r="B22" s="1" t="s">
        <v>199</v>
      </c>
      <c r="C22" s="1" t="s">
        <v>219</v>
      </c>
      <c r="D22" s="5">
        <v>6.3270000000000004E-4</v>
      </c>
      <c r="E22" s="6">
        <f t="shared" si="0"/>
        <v>0.63270000000000004</v>
      </c>
      <c r="F22" s="1">
        <v>7.2610999999999997E-4</v>
      </c>
      <c r="G22" s="7">
        <f t="shared" si="1"/>
        <v>0.72610999999999992</v>
      </c>
      <c r="I22" s="1">
        <f t="shared" si="2"/>
        <v>9.3409999999999938E-2</v>
      </c>
      <c r="K22" s="1" t="s">
        <v>96</v>
      </c>
      <c r="L22" s="2" t="s">
        <v>94</v>
      </c>
    </row>
    <row r="23" spans="1:12" x14ac:dyDescent="0.3">
      <c r="A23" s="2">
        <v>243</v>
      </c>
      <c r="B23" s="1" t="s">
        <v>200</v>
      </c>
      <c r="C23" s="1" t="s">
        <v>223</v>
      </c>
      <c r="D23" s="5">
        <v>6.3820000000000001E-4</v>
      </c>
      <c r="E23" s="6">
        <f t="shared" si="0"/>
        <v>0.63819999999999999</v>
      </c>
      <c r="F23" s="1">
        <v>7.3200999999999995E-4</v>
      </c>
      <c r="G23" s="7">
        <f t="shared" si="1"/>
        <v>0.73200999999999994</v>
      </c>
      <c r="I23" s="1">
        <f t="shared" si="2"/>
        <v>9.3809999999999949E-2</v>
      </c>
      <c r="K23"/>
      <c r="L23"/>
    </row>
    <row r="24" spans="1:12" x14ac:dyDescent="0.3">
      <c r="A24" s="2">
        <v>111</v>
      </c>
      <c r="B24" s="16" t="s">
        <v>201</v>
      </c>
      <c r="C24" s="16" t="s">
        <v>201</v>
      </c>
      <c r="D24" s="5">
        <v>6.6929999999999995E-4</v>
      </c>
      <c r="E24" s="6">
        <f t="shared" si="0"/>
        <v>0.66930000000000001</v>
      </c>
      <c r="F24" s="1">
        <v>7.7481999999999996E-4</v>
      </c>
      <c r="G24" s="7">
        <f t="shared" si="1"/>
        <v>0.77481999999999995</v>
      </c>
      <c r="I24" s="1">
        <f t="shared" si="2"/>
        <v>0.10552</v>
      </c>
      <c r="K24"/>
      <c r="L24"/>
    </row>
    <row r="25" spans="1:12" x14ac:dyDescent="0.3">
      <c r="A25" s="2">
        <v>380</v>
      </c>
      <c r="B25" s="1" t="s">
        <v>202</v>
      </c>
      <c r="C25" s="1" t="s">
        <v>210</v>
      </c>
      <c r="D25" s="5">
        <v>8.6569999999999995E-4</v>
      </c>
      <c r="E25" s="6">
        <f t="shared" si="0"/>
        <v>0.86569999999999991</v>
      </c>
      <c r="F25" s="1">
        <v>9.5945999999999998E-4</v>
      </c>
      <c r="G25" s="7">
        <f t="shared" si="1"/>
        <v>0.95945999999999998</v>
      </c>
      <c r="I25" s="1">
        <f t="shared" si="2"/>
        <v>9.3760000000000024E-2</v>
      </c>
      <c r="K25" s="1" t="s">
        <v>55</v>
      </c>
      <c r="L25" s="1" t="s">
        <v>56</v>
      </c>
    </row>
    <row r="26" spans="1:12" ht="15" thickBot="1" x14ac:dyDescent="0.35">
      <c r="A26" s="2">
        <v>65</v>
      </c>
      <c r="B26" s="1" t="s">
        <v>203</v>
      </c>
      <c r="C26" s="1" t="s">
        <v>224</v>
      </c>
      <c r="D26" s="5">
        <v>7.4910000000000005E-4</v>
      </c>
      <c r="E26" s="6">
        <f t="shared" si="0"/>
        <v>0.7491000000000001</v>
      </c>
      <c r="F26" s="1">
        <v>8.3998999999999999E-4</v>
      </c>
      <c r="G26" s="7">
        <f t="shared" si="1"/>
        <v>0.83999000000000001</v>
      </c>
      <c r="I26" s="1">
        <f t="shared" si="2"/>
        <v>9.0889999999999943E-2</v>
      </c>
      <c r="K26" s="2" t="s">
        <v>180</v>
      </c>
      <c r="L26" s="2" t="s">
        <v>181</v>
      </c>
    </row>
    <row r="27" spans="1:12" x14ac:dyDescent="0.3">
      <c r="A27" s="2">
        <v>358</v>
      </c>
      <c r="B27" s="1" t="s">
        <v>204</v>
      </c>
      <c r="C27" s="1" t="s">
        <v>225</v>
      </c>
      <c r="D27" s="5">
        <v>6.3920000000000003E-4</v>
      </c>
      <c r="E27" s="6">
        <f t="shared" si="0"/>
        <v>0.63919999999999999</v>
      </c>
      <c r="F27" s="1">
        <v>7.3107000000000001E-4</v>
      </c>
      <c r="G27" s="7">
        <f t="shared" si="1"/>
        <v>0.73107</v>
      </c>
      <c r="I27" s="1">
        <f t="shared" si="2"/>
        <v>9.1869999999999979E-2</v>
      </c>
      <c r="K27" s="9"/>
      <c r="L27" s="9" t="s">
        <v>104</v>
      </c>
    </row>
    <row r="28" spans="1:12" x14ac:dyDescent="0.3">
      <c r="A28" s="2">
        <v>85</v>
      </c>
      <c r="B28" s="1" t="s">
        <v>205</v>
      </c>
      <c r="C28" s="1" t="s">
        <v>74</v>
      </c>
      <c r="D28" s="5">
        <v>7.8910000000000004E-4</v>
      </c>
      <c r="E28" s="6">
        <f t="shared" si="0"/>
        <v>0.78910000000000002</v>
      </c>
      <c r="F28" s="1">
        <v>1.1288800000000001E-3</v>
      </c>
      <c r="G28" s="7">
        <f t="shared" si="1"/>
        <v>1.1288800000000001</v>
      </c>
      <c r="I28" s="1">
        <f t="shared" si="2"/>
        <v>0.33978000000000003</v>
      </c>
      <c r="K28" s="10" t="s">
        <v>64</v>
      </c>
      <c r="L28" s="10">
        <f>G36</f>
        <v>4.9371113333333341</v>
      </c>
    </row>
    <row r="29" spans="1:12" x14ac:dyDescent="0.3">
      <c r="A29" s="2">
        <v>354</v>
      </c>
      <c r="B29" s="1" t="s">
        <v>206</v>
      </c>
      <c r="C29" s="1" t="s">
        <v>227</v>
      </c>
      <c r="D29" s="5">
        <v>1.0053E-3</v>
      </c>
      <c r="E29" s="6">
        <f t="shared" si="0"/>
        <v>1.0053000000000001</v>
      </c>
      <c r="F29" s="1">
        <v>1.1183300000000001E-3</v>
      </c>
      <c r="G29" s="7">
        <f t="shared" si="1"/>
        <v>1.11833</v>
      </c>
      <c r="I29" s="1">
        <f t="shared" si="2"/>
        <v>0.11303000000000007</v>
      </c>
      <c r="K29" s="10" t="s">
        <v>67</v>
      </c>
      <c r="L29" s="10">
        <f>G37</f>
        <v>11.899028509812434</v>
      </c>
    </row>
    <row r="30" spans="1:12" x14ac:dyDescent="0.3">
      <c r="A30" s="2">
        <v>346</v>
      </c>
      <c r="B30" s="1" t="s">
        <v>207</v>
      </c>
      <c r="C30" s="1" t="s">
        <v>108</v>
      </c>
      <c r="D30" s="5">
        <v>6.6719999999999995E-4</v>
      </c>
      <c r="E30" s="6">
        <f t="shared" si="0"/>
        <v>0.6671999999999999</v>
      </c>
      <c r="F30" s="1">
        <v>7.6241999999999998E-4</v>
      </c>
      <c r="G30" s="7">
        <f t="shared" si="1"/>
        <v>0.76241999999999999</v>
      </c>
      <c r="I30" s="1">
        <f t="shared" si="2"/>
        <v>9.5220000000000027E-2</v>
      </c>
      <c r="K30" s="10" t="s">
        <v>70</v>
      </c>
      <c r="L30" s="10">
        <v>30</v>
      </c>
    </row>
    <row r="31" spans="1:12" x14ac:dyDescent="0.3">
      <c r="A31" s="2">
        <v>52</v>
      </c>
      <c r="B31" s="1" t="s">
        <v>208</v>
      </c>
      <c r="C31" s="1" t="s">
        <v>227</v>
      </c>
      <c r="D31" s="5">
        <v>7.1369999999999995E-4</v>
      </c>
      <c r="E31" s="6">
        <f t="shared" si="0"/>
        <v>0.7137</v>
      </c>
      <c r="F31" s="1">
        <v>1.91519E-3</v>
      </c>
      <c r="G31" s="7">
        <f t="shared" si="1"/>
        <v>1.9151899999999999</v>
      </c>
      <c r="I31" s="1">
        <f t="shared" si="2"/>
        <v>1.2014899999999999</v>
      </c>
      <c r="K31" s="10" t="s">
        <v>73</v>
      </c>
      <c r="L31" s="10">
        <v>40</v>
      </c>
    </row>
    <row r="32" spans="1:12" x14ac:dyDescent="0.3">
      <c r="B32"/>
      <c r="C32"/>
      <c r="E32"/>
      <c r="F32"/>
      <c r="G32"/>
      <c r="I32"/>
      <c r="K32" s="10" t="s">
        <v>76</v>
      </c>
      <c r="L32" s="10">
        <f>L29/SQRT(L30)</f>
        <v>2.1724554424071174</v>
      </c>
    </row>
    <row r="33" spans="2:12" x14ac:dyDescent="0.3">
      <c r="B33"/>
      <c r="C33"/>
      <c r="E33"/>
      <c r="F33"/>
      <c r="G33"/>
      <c r="I33"/>
      <c r="K33" s="10" t="s">
        <v>78</v>
      </c>
      <c r="L33" s="10">
        <v>0.05</v>
      </c>
    </row>
    <row r="34" spans="2:12" x14ac:dyDescent="0.3">
      <c r="B34" s="2"/>
      <c r="C34"/>
      <c r="E34"/>
      <c r="F34"/>
      <c r="G34"/>
      <c r="I34"/>
      <c r="K34" s="10" t="s">
        <v>81</v>
      </c>
      <c r="L34" s="10">
        <v>29</v>
      </c>
    </row>
    <row r="35" spans="2:12" x14ac:dyDescent="0.3">
      <c r="C35" s="1" t="s">
        <v>111</v>
      </c>
      <c r="E35" s="13"/>
      <c r="F35" s="13"/>
      <c r="G35" s="13"/>
      <c r="I35"/>
      <c r="K35" s="10" t="s">
        <v>84</v>
      </c>
      <c r="L35" s="11">
        <f>(L32-L31)/L29</f>
        <v>-3.1790447872613057</v>
      </c>
    </row>
    <row r="36" spans="2:12" x14ac:dyDescent="0.3">
      <c r="C36" s="2" t="s">
        <v>112</v>
      </c>
      <c r="E36" s="14">
        <f>AVERAGE(E2:E31)</f>
        <v>4.5610866666666663</v>
      </c>
      <c r="F36" s="13"/>
      <c r="G36" s="15">
        <f>AVERAGE(G2:G31)</f>
        <v>4.9371113333333341</v>
      </c>
      <c r="I36" s="2">
        <f>AVERAGE(I2:I31)</f>
        <v>0.37602466666666656</v>
      </c>
      <c r="K36" s="10" t="s">
        <v>87</v>
      </c>
      <c r="L36" s="10">
        <f>_xlfn.T.DIST(L35,L34,1)</f>
        <v>1.7503513843093613E-3</v>
      </c>
    </row>
    <row r="37" spans="2:12" x14ac:dyDescent="0.3">
      <c r="C37" s="2" t="s">
        <v>113</v>
      </c>
      <c r="E37" s="14">
        <f>_xlfn.STDEV.S(E2:E31)</f>
        <v>12.005527192713716</v>
      </c>
      <c r="F37" s="13"/>
      <c r="G37" s="15">
        <f>_xlfn.STDEV.S(G2:G31)</f>
        <v>11.899028509812434</v>
      </c>
      <c r="K37" s="10" t="s">
        <v>90</v>
      </c>
      <c r="L37" s="11">
        <f>_xlfn.T.INV(L33,L34)</f>
        <v>-1.6991270265334986</v>
      </c>
    </row>
    <row r="38" spans="2:12" ht="15" thickBot="1" x14ac:dyDescent="0.35">
      <c r="C38" s="2" t="s">
        <v>114</v>
      </c>
      <c r="E38" s="14">
        <v>30</v>
      </c>
      <c r="F38" s="13"/>
      <c r="G38" s="15">
        <v>30</v>
      </c>
      <c r="K38" s="12"/>
      <c r="L38" s="12"/>
    </row>
    <row r="39" spans="2:12" x14ac:dyDescent="0.3">
      <c r="C39"/>
      <c r="E39"/>
      <c r="G39"/>
      <c r="K39" s="1" t="s">
        <v>93</v>
      </c>
      <c r="L39" s="2" t="s">
        <v>94</v>
      </c>
    </row>
    <row r="40" spans="2:12" x14ac:dyDescent="0.3">
      <c r="C40" s="2" t="s">
        <v>115</v>
      </c>
      <c r="E40" s="1">
        <f>MIN(E2:E31)</f>
        <v>0.60289999999999999</v>
      </c>
      <c r="G40" s="1">
        <f>MIN(G2:G31)</f>
        <v>0.69911000000000001</v>
      </c>
      <c r="K40" s="1" t="s">
        <v>96</v>
      </c>
      <c r="L40" s="2" t="s">
        <v>94</v>
      </c>
    </row>
    <row r="41" spans="2:12" x14ac:dyDescent="0.3">
      <c r="C41" s="2" t="s">
        <v>116</v>
      </c>
      <c r="E41" s="1">
        <f>_xlfn.QUARTILE.INC(E2:E31, 1)</f>
        <v>0.64169999999999994</v>
      </c>
      <c r="G41" s="1">
        <f>_xlfn.QUARTILE.INC(G2:G31, 1)</f>
        <v>0.73130499999999998</v>
      </c>
      <c r="L41"/>
    </row>
    <row r="42" spans="2:12" x14ac:dyDescent="0.3">
      <c r="C42" s="2" t="s">
        <v>117</v>
      </c>
      <c r="E42" s="1">
        <f>_xlfn.QUARTILE.INC(E2:E31, 2)</f>
        <v>0.72950000000000004</v>
      </c>
      <c r="G42" s="1">
        <f>_xlfn.QUARTILE.INC(G2:G31, 2)</f>
        <v>1.0388950000000001</v>
      </c>
      <c r="L42" s="2" t="s">
        <v>118</v>
      </c>
    </row>
    <row r="43" spans="2:12" x14ac:dyDescent="0.3">
      <c r="C43" s="2" t="s">
        <v>119</v>
      </c>
      <c r="E43" s="1">
        <f>_xlfn.QUARTILE.INC(E2:E31, 3)</f>
        <v>0.86492499999999994</v>
      </c>
      <c r="G43" s="1">
        <f>_xlfn.QUARTILE.INC(G2:G31, 3)</f>
        <v>2.4109749999999996</v>
      </c>
    </row>
    <row r="44" spans="2:12" x14ac:dyDescent="0.3">
      <c r="C44" s="2" t="s">
        <v>120</v>
      </c>
      <c r="E44" s="1">
        <f>MAX(E2:E31)</f>
        <v>58.966299999999997</v>
      </c>
      <c r="G44" s="1">
        <f>MAX(G2:G31)</f>
        <v>59.097270000000002</v>
      </c>
    </row>
    <row r="45" spans="2:12" x14ac:dyDescent="0.3">
      <c r="C45"/>
      <c r="E45"/>
      <c r="G45"/>
    </row>
    <row r="46" spans="2:12" x14ac:dyDescent="0.3">
      <c r="C46"/>
      <c r="E46" s="2" t="s">
        <v>121</v>
      </c>
      <c r="G46" s="2" t="s">
        <v>122</v>
      </c>
    </row>
    <row r="47" spans="2:12" x14ac:dyDescent="0.3">
      <c r="C47" s="2" t="s">
        <v>123</v>
      </c>
      <c r="E47" s="1">
        <f>E41-E40</f>
        <v>3.8799999999999946E-2</v>
      </c>
      <c r="G47" s="1">
        <f>G41-G40</f>
        <v>3.2194999999999974E-2</v>
      </c>
    </row>
    <row r="48" spans="2:12" x14ac:dyDescent="0.3">
      <c r="C48" s="2" t="s">
        <v>124</v>
      </c>
      <c r="E48" s="1">
        <f>E42-E41</f>
        <v>8.78000000000001E-2</v>
      </c>
      <c r="G48" s="1">
        <f>G42-G41</f>
        <v>0.30759000000000014</v>
      </c>
    </row>
    <row r="49" spans="3:7" x14ac:dyDescent="0.3">
      <c r="C49" s="2" t="s">
        <v>125</v>
      </c>
      <c r="E49" s="1">
        <f>E43-E42</f>
        <v>0.13542499999999991</v>
      </c>
      <c r="G49" s="1">
        <f>G43-G42</f>
        <v>1.3720799999999995</v>
      </c>
    </row>
    <row r="50" spans="3:7" x14ac:dyDescent="0.3">
      <c r="C50" s="2" t="s">
        <v>126</v>
      </c>
      <c r="E50" s="1">
        <f>E44-E43</f>
        <v>58.101374999999997</v>
      </c>
      <c r="G50" s="1">
        <f>G44-G43</f>
        <v>56.686295000000001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Page</vt:lpstr>
      <vt:lpstr>Dont_use_this_data</vt:lpstr>
      <vt:lpstr>2400 epochs</vt:lpstr>
      <vt:lpstr>NNtime</vt:lpstr>
      <vt:lpstr>Totaltime</vt:lpstr>
      <vt:lpstr>6_NN2_4000</vt:lpstr>
      <vt:lpstr>6_NN2_30K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Joachim</dc:creator>
  <dc:description/>
  <cp:lastModifiedBy>Joachim</cp:lastModifiedBy>
  <cp:revision>5</cp:revision>
  <dcterms:created xsi:type="dcterms:W3CDTF">2018-02-18T04:01:38Z</dcterms:created>
  <dcterms:modified xsi:type="dcterms:W3CDTF">2018-12-10T15:00:16Z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