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jesh.Nivargikar\Downloads\"/>
    </mc:Choice>
  </mc:AlternateContent>
  <bookViews>
    <workbookView xWindow="0" yWindow="0" windowWidth="20490" windowHeight="7050" tabRatio="822"/>
  </bookViews>
  <sheets>
    <sheet name="UI" sheetId="14" r:id="rId1"/>
    <sheet name="Angular" sheetId="15" r:id="rId2"/>
    <sheet name="Backend" sheetId="12" r:id="rId3"/>
    <sheet name="Testing" sheetId="13" r:id="rId4"/>
    <sheet name="Assumption" sheetId="8" r:id="rId5"/>
    <sheet name="Guideline" sheetId="7" r:id="rId6"/>
    <sheet name="Sprint # 10 - Details" sheetId="5" state="hidden" r:id="rId7"/>
    <sheet name="Resource &amp; Vacation Details" sheetId="2" state="hidden" r:id="rId8"/>
    <sheet name="Points Table" sheetId="3" state="hidden" r:id="rId9"/>
  </sheets>
  <definedNames>
    <definedName name="_xlnm._FilterDatabase" localSheetId="1" hidden="1">Angular!#REF!</definedName>
    <definedName name="_xlnm._FilterDatabase" localSheetId="2" hidden="1">Backend!#REF!</definedName>
    <definedName name="_xlnm._FilterDatabase" localSheetId="7" hidden="1">'Resource &amp; Vacation Details'!$A$11:$W$26</definedName>
    <definedName name="_xlnm._FilterDatabase" localSheetId="6" hidden="1">'Sprint # 10 - Details'!$B$7:$H$32</definedName>
    <definedName name="_xlnm._FilterDatabase" localSheetId="3" hidden="1">Testing!#REF!</definedName>
    <definedName name="_xlnm._FilterDatabase" localSheetId="0" hidden="1">UI!#REF!</definedName>
  </definedNames>
  <calcPr calcId="162913"/>
</workbook>
</file>

<file path=xl/calcChain.xml><?xml version="1.0" encoding="utf-8"?>
<calcChain xmlns="http://schemas.openxmlformats.org/spreadsheetml/2006/main">
  <c r="F17" i="13" l="1"/>
  <c r="F15" i="13"/>
  <c r="F14" i="13"/>
  <c r="F9" i="13"/>
  <c r="F8" i="13"/>
  <c r="F7" i="13"/>
  <c r="F6" i="13"/>
  <c r="F12" i="12" l="1"/>
  <c r="F19" i="15"/>
  <c r="F18" i="14"/>
  <c r="F19" i="14"/>
  <c r="F23" i="15"/>
  <c r="F22" i="15"/>
  <c r="F21" i="15"/>
  <c r="F20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23" i="14"/>
  <c r="F22" i="14"/>
  <c r="F21" i="14"/>
  <c r="F20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24" i="15" l="1"/>
  <c r="F25" i="15" s="1"/>
  <c r="F24" i="14"/>
  <c r="F25" i="14" s="1"/>
  <c r="F9" i="12" l="1"/>
  <c r="F8" i="12"/>
  <c r="F11" i="12"/>
  <c r="F10" i="12"/>
  <c r="F6" i="12" l="1"/>
  <c r="F12" i="13" l="1"/>
  <c r="F10" i="13" l="1"/>
  <c r="F11" i="13"/>
  <c r="F13" i="13"/>
  <c r="F16" i="13" l="1"/>
  <c r="F5" i="12"/>
  <c r="F7" i="12"/>
  <c r="F13" i="12"/>
  <c r="F14" i="12"/>
  <c r="F15" i="12"/>
  <c r="F16" i="12"/>
  <c r="F17" i="12"/>
  <c r="F18" i="12"/>
  <c r="F19" i="12" l="1"/>
  <c r="F20" i="12" s="1"/>
  <c r="F19" i="13" l="1"/>
  <c r="F18" i="13"/>
  <c r="F5" i="13"/>
  <c r="F20" i="13" l="1"/>
  <c r="F21" i="13" s="1"/>
  <c r="H29" i="5" l="1"/>
  <c r="H31" i="5" s="1"/>
  <c r="H32" i="5" s="1"/>
  <c r="E9" i="5"/>
  <c r="D9" i="5"/>
  <c r="H26" i="5"/>
  <c r="G26" i="5"/>
  <c r="F26" i="5"/>
  <c r="E26" i="5"/>
  <c r="D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H28" i="5" s="1"/>
  <c r="G22" i="5"/>
  <c r="F22" i="5"/>
  <c r="E22" i="5"/>
  <c r="H21" i="5"/>
  <c r="G21" i="5"/>
  <c r="F21" i="5"/>
  <c r="F27" i="5" s="1"/>
  <c r="E21" i="5"/>
  <c r="E28" i="5" s="1"/>
  <c r="C18" i="5"/>
  <c r="D25" i="5" s="1"/>
  <c r="D3" i="5"/>
  <c r="D12" i="5" s="1"/>
  <c r="H30" i="5" l="1"/>
  <c r="D10" i="5"/>
  <c r="D11" i="5"/>
  <c r="F28" i="5"/>
  <c r="D18" i="5"/>
  <c r="G27" i="5"/>
  <c r="E12" i="5"/>
  <c r="E10" i="5"/>
  <c r="D23" i="5"/>
  <c r="H27" i="5"/>
  <c r="G28" i="5"/>
  <c r="E27" i="5"/>
  <c r="D22" i="5"/>
  <c r="D24" i="5"/>
  <c r="D21" i="5"/>
  <c r="F29" i="5"/>
  <c r="E29" i="5"/>
  <c r="F31" i="5" l="1"/>
  <c r="F32" i="5" s="1"/>
  <c r="F30" i="5"/>
  <c r="E30" i="5"/>
  <c r="E31" i="5"/>
  <c r="E32" i="5" s="1"/>
  <c r="D27" i="5"/>
  <c r="D28" i="5" s="1"/>
  <c r="E11" i="5"/>
  <c r="E18" i="5" s="1"/>
  <c r="D29" i="5"/>
  <c r="A24" i="2"/>
  <c r="F23" i="2"/>
  <c r="F24" i="2" s="1"/>
  <c r="D23" i="2"/>
  <c r="D24" i="2" s="1"/>
  <c r="F21" i="2"/>
  <c r="D21" i="2"/>
  <c r="E21" i="2" s="1"/>
  <c r="F20" i="2"/>
  <c r="D20" i="2"/>
  <c r="E20" i="2" s="1"/>
  <c r="F19" i="2"/>
  <c r="D19" i="2"/>
  <c r="A18" i="2"/>
  <c r="F17" i="2"/>
  <c r="D17" i="2"/>
  <c r="E17" i="2" s="1"/>
  <c r="F16" i="2"/>
  <c r="D16" i="2"/>
  <c r="A15" i="2"/>
  <c r="F14" i="2"/>
  <c r="D14" i="2"/>
  <c r="E14" i="2" s="1"/>
  <c r="F13" i="2"/>
  <c r="D13" i="2"/>
  <c r="C7" i="2"/>
  <c r="G29" i="5"/>
  <c r="G30" i="5" l="1"/>
  <c r="G31" i="5"/>
  <c r="G32" i="5" s="1"/>
  <c r="D30" i="5"/>
  <c r="D31" i="5"/>
  <c r="D32" i="5" s="1"/>
  <c r="F15" i="2"/>
  <c r="D15" i="2"/>
  <c r="A25" i="2"/>
  <c r="F18" i="2"/>
  <c r="F22" i="2"/>
  <c r="F25" i="2" s="1"/>
  <c r="D22" i="2"/>
  <c r="D18" i="2"/>
  <c r="H19" i="2"/>
  <c r="H13" i="2"/>
  <c r="H23" i="2"/>
  <c r="G16" i="2"/>
  <c r="I16" i="2" s="1"/>
  <c r="H21" i="2"/>
  <c r="E13" i="2"/>
  <c r="E15" i="2" s="1"/>
  <c r="G14" i="2"/>
  <c r="I14" i="2" s="1"/>
  <c r="H16" i="2"/>
  <c r="E19" i="2"/>
  <c r="E22" i="2" s="1"/>
  <c r="G20" i="2"/>
  <c r="I20" i="2" s="1"/>
  <c r="E23" i="2"/>
  <c r="E24" i="2" s="1"/>
  <c r="H14" i="2"/>
  <c r="E16" i="2"/>
  <c r="E18" i="2" s="1"/>
  <c r="G17" i="2"/>
  <c r="I17" i="2" s="1"/>
  <c r="H20" i="2"/>
  <c r="G13" i="2"/>
  <c r="H17" i="2"/>
  <c r="G19" i="2"/>
  <c r="G21" i="2"/>
  <c r="I21" i="2" s="1"/>
  <c r="G23" i="2"/>
  <c r="D25" i="2" l="1"/>
  <c r="H24" i="2"/>
  <c r="H22" i="2"/>
  <c r="H15" i="2"/>
  <c r="I18" i="2"/>
  <c r="G24" i="2"/>
  <c r="I23" i="2"/>
  <c r="I24" i="2" s="1"/>
  <c r="G18" i="2"/>
  <c r="E25" i="2"/>
  <c r="G22" i="2"/>
  <c r="I19" i="2"/>
  <c r="I22" i="2" s="1"/>
  <c r="G15" i="2"/>
  <c r="I13" i="2"/>
  <c r="I15" i="2" s="1"/>
  <c r="H18" i="2"/>
  <c r="H25" i="2" s="1"/>
  <c r="G25" i="2" l="1"/>
  <c r="I25" i="2"/>
  <c r="D26" i="2" s="1"/>
</calcChain>
</file>

<file path=xl/comments1.xml><?xml version="1.0" encoding="utf-8"?>
<comments xmlns="http://schemas.openxmlformats.org/spreadsheetml/2006/main">
  <authors>
    <author>Giridhar K</author>
  </authors>
  <commentList>
    <comment ref="B26" authorId="0" shapeId="0">
      <text>
        <r>
          <rPr>
            <sz val="9"/>
            <color indexed="81"/>
            <rFont val="宋体"/>
            <charset val="134"/>
          </rPr>
          <t>Refer to "Resource &amp; Vacation Details" tab for details</t>
        </r>
      </text>
    </comment>
  </commentList>
</comments>
</file>

<file path=xl/sharedStrings.xml><?xml version="1.0" encoding="utf-8"?>
<sst xmlns="http://schemas.openxmlformats.org/spreadsheetml/2006/main" count="401" uniqueCount="144">
  <si>
    <t>2-Week Sprint</t>
  </si>
  <si>
    <t>Date</t>
  </si>
  <si>
    <t>Total Days</t>
  </si>
  <si>
    <t>Effort Estimates (Man-hours)</t>
  </si>
  <si>
    <t>Comments</t>
  </si>
  <si>
    <t>Sprint Start Date</t>
  </si>
  <si>
    <t>USER STORY DECSRIPTION</t>
  </si>
  <si>
    <t>JIRA
ID</t>
  </si>
  <si>
    <t>HTML</t>
  </si>
  <si>
    <t>TESTING</t>
  </si>
  <si>
    <t>Sprint End Date</t>
  </si>
  <si>
    <t>Resource Skills</t>
  </si>
  <si>
    <t>Count</t>
  </si>
  <si>
    <t>Planned Effort
(Hrs) **</t>
  </si>
  <si>
    <t>Available Effort
(Hrs) **</t>
  </si>
  <si>
    <t>HTML Resources</t>
  </si>
  <si>
    <t>Testing Resources</t>
  </si>
  <si>
    <t>Total Resources</t>
  </si>
  <si>
    <t>** 8-Hour working considered per day</t>
  </si>
  <si>
    <t>Sprint Ceremonies &amp; Other Activities (All Resources)</t>
  </si>
  <si>
    <t>Std
Effort (Hrs)</t>
  </si>
  <si>
    <t>Overall Effort 
(Hrs)</t>
  </si>
  <si>
    <t>Sprint Planning Sessions</t>
  </si>
  <si>
    <t>Daily Stand-up Calls</t>
  </si>
  <si>
    <t>Product Backlog Refinement Session</t>
  </si>
  <si>
    <t>Sprint Review Sessions</t>
  </si>
  <si>
    <t>Sprint Retrospective Sessions</t>
  </si>
  <si>
    <t>Total Additional Efforts</t>
  </si>
  <si>
    <t>Available Capacity for Completing Sprint Stories - FINAL [Rounded]</t>
  </si>
  <si>
    <t>Effort Required for completing all stories</t>
  </si>
  <si>
    <t>Capacity Utilized (in %)</t>
  </si>
  <si>
    <t>Unutilized Capacity (in Hrs)</t>
  </si>
  <si>
    <t>Unutilized Capacity (in %)</t>
  </si>
  <si>
    <t>EFFORT BREAK-UP</t>
  </si>
  <si>
    <t>Business Hours Per Day</t>
  </si>
  <si>
    <t>SNO</t>
  </si>
  <si>
    <t>Resource Name</t>
  </si>
  <si>
    <t>Tech Skill</t>
  </si>
  <si>
    <t>Resource/Effort Availability</t>
  </si>
  <si>
    <t>Vacation Plan</t>
  </si>
  <si>
    <t>Stand-up Calls Attendance</t>
  </si>
  <si>
    <t>Vacation
(Business Days)</t>
  </si>
  <si>
    <t>Vacation
(in hrs)</t>
  </si>
  <si>
    <t>Holiday
(in hrs)</t>
  </si>
  <si>
    <t>Available
Man Days</t>
  </si>
  <si>
    <t>Total
Hours</t>
  </si>
  <si>
    <t>Available
Hours</t>
  </si>
  <si>
    <t>%
Allocation</t>
  </si>
  <si>
    <t>From Date</t>
  </si>
  <si>
    <t>To Date</t>
  </si>
  <si>
    <t>Total Hours Lost (Vacations + Holidays)</t>
  </si>
  <si>
    <t>Start Range
(Hrs)</t>
  </si>
  <si>
    <t>End Range
(Hrs)</t>
  </si>
  <si>
    <t>Incremental 
Value</t>
  </si>
  <si>
    <t>Story 
Point</t>
  </si>
  <si>
    <t>RIL Holiday</t>
  </si>
  <si>
    <t>Shaqeel</t>
  </si>
  <si>
    <t>Priyanka</t>
  </si>
  <si>
    <t>Bhushan</t>
  </si>
  <si>
    <t>Tabish</t>
  </si>
  <si>
    <t>FrontEnd</t>
  </si>
  <si>
    <t xml:space="preserve">Anshul J </t>
  </si>
  <si>
    <t>Divyesh.P</t>
  </si>
  <si>
    <t>Sanjay</t>
  </si>
  <si>
    <t>Backend</t>
  </si>
  <si>
    <t>Sapna</t>
  </si>
  <si>
    <t>Frontend Resources</t>
  </si>
  <si>
    <t>Backend Resources</t>
  </si>
  <si>
    <t>FE</t>
  </si>
  <si>
    <t>BE</t>
  </si>
  <si>
    <t>Complexity</t>
  </si>
  <si>
    <t xml:space="preserve">Resource  </t>
  </si>
  <si>
    <t>Medium</t>
  </si>
  <si>
    <t>Complex</t>
  </si>
  <si>
    <t>Hours</t>
  </si>
  <si>
    <t>Very Complex</t>
  </si>
  <si>
    <t>Vacation Plans &amp;  Holiday</t>
  </si>
  <si>
    <t>Low</t>
  </si>
  <si>
    <t xml:space="preserve">HTML </t>
  </si>
  <si>
    <t>Effort (In Hrs)</t>
  </si>
  <si>
    <t>Planned End Date</t>
  </si>
  <si>
    <t>Planned Start Date</t>
  </si>
  <si>
    <t>Front End</t>
  </si>
  <si>
    <t>Components</t>
  </si>
  <si>
    <t>Components/Operations/Transaction</t>
  </si>
  <si>
    <t>Testing</t>
  </si>
  <si>
    <t>Feature/Test cases</t>
  </si>
  <si>
    <t>Screen Name/Sub task/ Features/ Components</t>
  </si>
  <si>
    <t>Simple</t>
  </si>
  <si>
    <t>Select</t>
  </si>
  <si>
    <t>Defect fixing Time  should not be more than 10% of Development Time</t>
  </si>
  <si>
    <t>Assumption</t>
  </si>
  <si>
    <t>USER STORY 
DECSRIPTION</t>
  </si>
  <si>
    <t>Provide assumption(Refer Assumption Sheet) if any considered or anticipated during estimates</t>
  </si>
  <si>
    <t xml:space="preserve">Defect fixing Time will be allocated separately. </t>
  </si>
  <si>
    <t>Any functional changes after estimates will be considered as CR. CT will be accommodated by extending given estimates and end date.</t>
  </si>
  <si>
    <t>Guideline for Estimates</t>
  </si>
  <si>
    <t>To estimate the Development effort which will cover only development + unit testing + Review</t>
  </si>
  <si>
    <t>Table-A</t>
  </si>
  <si>
    <t>Effort will be calculated based on selected complexity (Refer Table-A).
If Any Task is very complex which is required more affort then break down further into any of given complexity</t>
  </si>
  <si>
    <t>All</t>
  </si>
  <si>
    <t>Requirement Understanding, Analyze and Design the module . Do effort estimation, Technical Discussion &amp; get Clarification.</t>
  </si>
  <si>
    <t xml:space="preserve">Setup Initial Project and Branch, </t>
  </si>
  <si>
    <t>End to End testing (Developer level Integration Testing)</t>
  </si>
  <si>
    <t>Code Review</t>
  </si>
  <si>
    <t>Merge, Fix Review Comments, Deploy</t>
  </si>
  <si>
    <t>End to end testing flow in Ipad or android</t>
  </si>
  <si>
    <t>External API details should be available</t>
  </si>
  <si>
    <t>Fix Testing issues</t>
  </si>
  <si>
    <t>Fix Testing Issues</t>
  </si>
  <si>
    <t xml:space="preserve">Backend </t>
  </si>
  <si>
    <t>Prepare/Get Test Data</t>
  </si>
  <si>
    <t>Document API, Odata Inventory.
Add Elastic Search JSON for Service</t>
  </si>
  <si>
    <t xml:space="preserve">My Pending Request </t>
  </si>
  <si>
    <t>Model Creation &amp; Service Call</t>
  </si>
  <si>
    <t>On click open HR Leave service</t>
  </si>
  <si>
    <t>BE - Write Repository &amp; Model</t>
  </si>
  <si>
    <t>BE - Write API</t>
  </si>
  <si>
    <t>Dashboard Menu</t>
  </si>
  <si>
    <t>Vishwanath M</t>
  </si>
  <si>
    <t>Tarun</t>
  </si>
  <si>
    <t>HANA View should be available</t>
  </si>
  <si>
    <t>Column Mapping should be available</t>
  </si>
  <si>
    <t>Monika</t>
  </si>
  <si>
    <t>Pending Requests</t>
  </si>
  <si>
    <t>Availed Leaves</t>
  </si>
  <si>
    <t>Regularization</t>
  </si>
  <si>
    <t>Learning Hours</t>
  </si>
  <si>
    <t>R-Samman</t>
  </si>
  <si>
    <t>Manu Bar</t>
  </si>
  <si>
    <t xml:space="preserve">UI Layout </t>
  </si>
  <si>
    <t>Sub menu</t>
  </si>
  <si>
    <t>Availed Leaves -View More (MoM trend chart)</t>
  </si>
  <si>
    <t>Regularization -View More (MoM trend chart)</t>
  </si>
  <si>
    <t>Learning Hours -View More (MoM trend chart)</t>
  </si>
  <si>
    <t>Learning Hours -View More (Pending course)</t>
  </si>
  <si>
    <t>Changes as per HANA view</t>
  </si>
  <si>
    <t>Dashboard - Home Page</t>
  </si>
  <si>
    <t>Dashboard - Menu Items</t>
  </si>
  <si>
    <t>Dashboard - View More</t>
  </si>
  <si>
    <t>Dashboard -Menu Items</t>
  </si>
  <si>
    <t>Write Test Case</t>
  </si>
  <si>
    <t>Swati M</t>
  </si>
  <si>
    <t>Proper Data will be available to test the Chart Views in Dev, QA, UAT.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</si>
</sst>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[$-409]d\-mmm\-yy;@"/>
    <numFmt numFmtId="166" formatCode="dd\-mmm\-yy\ hh:mm"/>
  </numFmts>
  <fonts count="4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Calisto MT"/>
      <family val="1"/>
    </font>
    <font>
      <b/>
      <sz val="11"/>
      <color indexed="8"/>
      <name val="Calisto MT"/>
      <family val="1"/>
    </font>
    <font>
      <sz val="10"/>
      <color indexed="8"/>
      <name val="Calisto MT"/>
      <family val="1"/>
    </font>
    <font>
      <b/>
      <sz val="10"/>
      <color indexed="8"/>
      <name val="Calisto MT"/>
      <family val="1"/>
    </font>
    <font>
      <b/>
      <sz val="14"/>
      <color indexed="8"/>
      <name val="Calisto MT"/>
      <family val="1"/>
    </font>
    <font>
      <b/>
      <sz val="10"/>
      <name val="Calisto MT"/>
      <family val="1"/>
    </font>
    <font>
      <b/>
      <sz val="10"/>
      <color indexed="13"/>
      <name val="Calisto MT"/>
      <family val="1"/>
    </font>
    <font>
      <sz val="10"/>
      <name val="Calisto MT"/>
      <family val="1"/>
    </font>
    <font>
      <b/>
      <sz val="11"/>
      <name val="Calisto MT"/>
      <family val="1"/>
    </font>
    <font>
      <sz val="11"/>
      <color indexed="10"/>
      <name val="Calisto MT"/>
      <family val="1"/>
    </font>
    <font>
      <sz val="11"/>
      <name val="Calisto MT"/>
      <family val="1"/>
    </font>
    <font>
      <sz val="11"/>
      <color indexed="8"/>
      <name val="Calibri"/>
      <family val="2"/>
    </font>
    <font>
      <sz val="9"/>
      <color indexed="81"/>
      <name val="宋体"/>
      <charset val="134"/>
    </font>
    <font>
      <sz val="10"/>
      <color indexed="8"/>
      <name val="Calisto MT"/>
      <family val="1"/>
    </font>
    <font>
      <sz val="11"/>
      <color indexed="8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30" fillId="8" borderId="29" applyNumberFormat="0" applyFont="0" applyAlignment="0" applyProtection="0">
      <alignment vertical="center"/>
    </xf>
    <xf numFmtId="0" fontId="3" fillId="11" borderId="28" applyNumberFormat="0" applyAlignment="0" applyProtection="0">
      <alignment vertical="center"/>
    </xf>
    <xf numFmtId="0" fontId="4" fillId="0" borderId="3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31" applyNumberFormat="0" applyAlignment="0" applyProtection="0">
      <alignment vertical="center"/>
    </xf>
    <xf numFmtId="0" fontId="14" fillId="2" borderId="3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" borderId="3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/>
  </cellStyleXfs>
  <cellXfs count="244">
    <xf numFmtId="0" fontId="0" fillId="0" borderId="0" xfId="0" applyAlignment="1"/>
    <xf numFmtId="0" fontId="19" fillId="2" borderId="0" xfId="0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1" fontId="21" fillId="2" borderId="0" xfId="0" applyNumberFormat="1" applyFont="1" applyFill="1" applyAlignment="1">
      <alignment horizontal="center" vertical="center"/>
    </xf>
    <xf numFmtId="9" fontId="21" fillId="2" borderId="0" xfId="0" applyNumberFormat="1" applyFont="1" applyFill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165" fontId="21" fillId="2" borderId="4" xfId="0" applyNumberFormat="1" applyFont="1" applyFill="1" applyBorder="1" applyAlignment="1">
      <alignment horizontal="center" vertical="center"/>
    </xf>
    <xf numFmtId="1" fontId="21" fillId="4" borderId="4" xfId="0" applyNumberFormat="1" applyFont="1" applyFill="1" applyBorder="1" applyAlignment="1">
      <alignment horizontal="center" vertical="center"/>
    </xf>
    <xf numFmtId="1" fontId="22" fillId="3" borderId="3" xfId="0" applyNumberFormat="1" applyFont="1" applyFill="1" applyBorder="1" applyAlignment="1">
      <alignment horizontal="center" vertical="center" wrapText="1"/>
    </xf>
    <xf numFmtId="1" fontId="22" fillId="3" borderId="4" xfId="0" applyNumberFormat="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vertical="center"/>
    </xf>
    <xf numFmtId="0" fontId="21" fillId="2" borderId="11" xfId="0" applyFont="1" applyFill="1" applyBorder="1" applyAlignment="1">
      <alignment horizontal="center" vertical="center"/>
    </xf>
    <xf numFmtId="2" fontId="21" fillId="4" borderId="11" xfId="0" applyNumberFormat="1" applyFont="1" applyFill="1" applyBorder="1" applyAlignment="1">
      <alignment horizontal="center" vertical="center"/>
    </xf>
    <xf numFmtId="2" fontId="21" fillId="4" borderId="12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/>
    </xf>
    <xf numFmtId="2" fontId="22" fillId="5" borderId="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" vertical="center"/>
    </xf>
    <xf numFmtId="2" fontId="22" fillId="6" borderId="6" xfId="0" applyNumberFormat="1" applyFont="1" applyFill="1" applyBorder="1" applyAlignment="1">
      <alignment horizontal="center" vertical="center"/>
    </xf>
    <xf numFmtId="165" fontId="22" fillId="3" borderId="7" xfId="0" applyNumberFormat="1" applyFont="1" applyFill="1" applyBorder="1" applyAlignment="1">
      <alignment horizontal="center" vertical="center" wrapText="1"/>
    </xf>
    <xf numFmtId="9" fontId="22" fillId="3" borderId="1" xfId="0" applyNumberFormat="1" applyFont="1" applyFill="1" applyBorder="1" applyAlignment="1">
      <alignment horizontal="center" vertical="center" wrapText="1"/>
    </xf>
    <xf numFmtId="165" fontId="22" fillId="3" borderId="4" xfId="0" applyNumberFormat="1" applyFont="1" applyFill="1" applyBorder="1" applyAlignment="1">
      <alignment horizontal="center" vertical="center" wrapText="1"/>
    </xf>
    <xf numFmtId="165" fontId="22" fillId="3" borderId="18" xfId="0" applyNumberFormat="1" applyFont="1" applyFill="1" applyBorder="1" applyAlignment="1">
      <alignment horizontal="center" vertical="center" wrapText="1"/>
    </xf>
    <xf numFmtId="164" fontId="22" fillId="3" borderId="1" xfId="0" applyNumberFormat="1" applyFont="1" applyFill="1" applyBorder="1" applyAlignment="1">
      <alignment vertical="center" textRotation="90"/>
    </xf>
    <xf numFmtId="9" fontId="21" fillId="2" borderId="14" xfId="0" applyNumberFormat="1" applyFont="1" applyFill="1" applyBorder="1" applyAlignment="1">
      <alignment horizontal="center" vertical="center"/>
    </xf>
    <xf numFmtId="165" fontId="21" fillId="2" borderId="19" xfId="0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165" fontId="21" fillId="2" borderId="20" xfId="0" applyNumberFormat="1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9" fontId="21" fillId="2" borderId="11" xfId="0" applyNumberFormat="1" applyFont="1" applyFill="1" applyBorder="1" applyAlignment="1">
      <alignment horizontal="center" vertical="center"/>
    </xf>
    <xf numFmtId="165" fontId="21" fillId="2" borderId="12" xfId="0" applyNumberFormat="1" applyFont="1" applyFill="1" applyBorder="1" applyAlignment="1">
      <alignment horizontal="center" vertical="center"/>
    </xf>
    <xf numFmtId="165" fontId="21" fillId="2" borderId="21" xfId="0" applyNumberFormat="1" applyFont="1" applyFill="1" applyBorder="1" applyAlignment="1">
      <alignment horizontal="center" vertical="center"/>
    </xf>
    <xf numFmtId="9" fontId="21" fillId="2" borderId="16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165" fontId="21" fillId="2" borderId="22" xfId="0" applyNumberFormat="1" applyFont="1" applyFill="1" applyBorder="1" applyAlignment="1">
      <alignment horizontal="center" vertical="center"/>
    </xf>
    <xf numFmtId="165" fontId="21" fillId="2" borderId="23" xfId="0" applyNumberFormat="1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9" fontId="21" fillId="2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/>
    </xf>
    <xf numFmtId="49" fontId="19" fillId="2" borderId="0" xfId="0" applyNumberFormat="1" applyFont="1" applyFill="1" applyAlignment="1">
      <alignment horizontal="center" vertical="center"/>
    </xf>
    <xf numFmtId="166" fontId="19" fillId="2" borderId="0" xfId="0" applyNumberFormat="1" applyFont="1" applyFill="1" applyAlignment="1">
      <alignment vertical="center"/>
    </xf>
    <xf numFmtId="166" fontId="19" fillId="2" borderId="0" xfId="0" applyNumberFormat="1" applyFont="1" applyFill="1" applyAlignment="1">
      <alignment vertical="center" wrapText="1"/>
    </xf>
    <xf numFmtId="0" fontId="20" fillId="3" borderId="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vertical="center"/>
    </xf>
    <xf numFmtId="0" fontId="19" fillId="2" borderId="24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165" fontId="19" fillId="2" borderId="0" xfId="0" applyNumberFormat="1" applyFont="1" applyFill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left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vertical="center"/>
    </xf>
    <xf numFmtId="0" fontId="33" fillId="2" borderId="13" xfId="0" applyFont="1" applyFill="1" applyBorder="1" applyAlignment="1">
      <alignment vertical="center"/>
    </xf>
    <xf numFmtId="0" fontId="33" fillId="2" borderId="10" xfId="0" applyFont="1" applyFill="1" applyBorder="1" applyAlignment="1">
      <alignment vertical="center"/>
    </xf>
    <xf numFmtId="0" fontId="32" fillId="2" borderId="13" xfId="0" applyFont="1" applyFill="1" applyBorder="1" applyAlignment="1">
      <alignment horizontal="left" vertical="center"/>
    </xf>
    <xf numFmtId="166" fontId="20" fillId="3" borderId="36" xfId="0" applyNumberFormat="1" applyFont="1" applyFill="1" applyBorder="1" applyAlignment="1">
      <alignment horizontal="center" vertical="center" wrapText="1"/>
    </xf>
    <xf numFmtId="49" fontId="20" fillId="3" borderId="36" xfId="0" applyNumberFormat="1" applyFont="1" applyFill="1" applyBorder="1" applyAlignment="1">
      <alignment horizontal="center" vertical="center" wrapText="1"/>
    </xf>
    <xf numFmtId="165" fontId="19" fillId="0" borderId="11" xfId="0" applyNumberFormat="1" applyFont="1" applyFill="1" applyBorder="1" applyAlignment="1">
      <alignment horizontal="center" vertical="center"/>
    </xf>
    <xf numFmtId="165" fontId="19" fillId="0" borderId="25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2" fontId="19" fillId="0" borderId="12" xfId="0" applyNumberFormat="1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2" fontId="19" fillId="0" borderId="26" xfId="0" applyNumberFormat="1" applyFont="1" applyFill="1" applyBorder="1" applyAlignment="1">
      <alignment horizontal="center" vertical="center"/>
    </xf>
    <xf numFmtId="2" fontId="19" fillId="0" borderId="4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2" fontId="20" fillId="0" borderId="4" xfId="0" applyNumberFormat="1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vertical="center"/>
    </xf>
    <xf numFmtId="2" fontId="19" fillId="0" borderId="14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vertical="center"/>
    </xf>
    <xf numFmtId="2" fontId="19" fillId="0" borderId="16" xfId="0" applyNumberFormat="1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" xfId="0" applyNumberFormat="1" applyFont="1" applyFill="1" applyBorder="1" applyAlignment="1">
      <alignment horizontal="center" vertical="center"/>
    </xf>
    <xf numFmtId="2" fontId="19" fillId="0" borderId="7" xfId="0" applyNumberFormat="1" applyFont="1" applyFill="1" applyBorder="1" applyAlignment="1">
      <alignment horizontal="center" vertical="center"/>
    </xf>
    <xf numFmtId="2" fontId="20" fillId="0" borderId="9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9" fontId="27" fillId="0" borderId="1" xfId="0" applyNumberFormat="1" applyFont="1" applyFill="1" applyBorder="1" applyAlignment="1">
      <alignment horizontal="center" vertical="center"/>
    </xf>
    <xf numFmtId="1" fontId="27" fillId="0" borderId="8" xfId="0" applyNumberFormat="1" applyFont="1" applyFill="1" applyBorder="1" applyAlignment="1">
      <alignment horizontal="center" vertical="center"/>
    </xf>
    <xf numFmtId="2" fontId="27" fillId="0" borderId="3" xfId="0" applyNumberFormat="1" applyFont="1" applyFill="1" applyBorder="1" applyAlignment="1">
      <alignment horizontal="center" vertical="center"/>
    </xf>
    <xf numFmtId="2" fontId="27" fillId="0" borderId="4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0" fontId="19" fillId="0" borderId="36" xfId="0" applyFont="1" applyFill="1" applyBorder="1" applyAlignment="1">
      <alignment vertical="center" wrapText="1"/>
    </xf>
    <xf numFmtId="1" fontId="19" fillId="0" borderId="36" xfId="0" applyNumberFormat="1" applyFont="1" applyFill="1" applyBorder="1" applyAlignment="1">
      <alignment horizontal="center" vertical="center"/>
    </xf>
    <xf numFmtId="49" fontId="19" fillId="0" borderId="36" xfId="0" applyNumberFormat="1" applyFont="1" applyFill="1" applyBorder="1" applyAlignment="1">
      <alignment horizontal="center" vertical="center"/>
    </xf>
    <xf numFmtId="2" fontId="19" fillId="0" borderId="36" xfId="0" applyNumberFormat="1" applyFont="1" applyFill="1" applyBorder="1" applyAlignment="1">
      <alignment horizontal="center" vertical="center"/>
    </xf>
    <xf numFmtId="166" fontId="19" fillId="0" borderId="36" xfId="0" applyNumberFormat="1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vertical="center" wrapText="1"/>
    </xf>
    <xf numFmtId="0" fontId="29" fillId="0" borderId="3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/>
    </xf>
    <xf numFmtId="49" fontId="19" fillId="2" borderId="39" xfId="0" applyNumberFormat="1" applyFont="1" applyFill="1" applyBorder="1" applyAlignment="1">
      <alignment horizontal="center" vertical="center"/>
    </xf>
    <xf numFmtId="49" fontId="19" fillId="20" borderId="41" xfId="0" applyNumberFormat="1" applyFont="1" applyFill="1" applyBorder="1" applyAlignment="1">
      <alignment horizontal="center" vertical="center"/>
    </xf>
    <xf numFmtId="49" fontId="19" fillId="2" borderId="42" xfId="0" applyNumberFormat="1" applyFont="1" applyFill="1" applyBorder="1" applyAlignment="1">
      <alignment horizontal="center" vertical="center"/>
    </xf>
    <xf numFmtId="49" fontId="19" fillId="2" borderId="43" xfId="0" applyNumberFormat="1" applyFont="1" applyFill="1" applyBorder="1" applyAlignment="1">
      <alignment horizontal="center" vertical="center"/>
    </xf>
    <xf numFmtId="49" fontId="19" fillId="20" borderId="44" xfId="0" applyNumberFormat="1" applyFont="1" applyFill="1" applyBorder="1" applyAlignment="1">
      <alignment horizontal="center" vertical="center"/>
    </xf>
    <xf numFmtId="0" fontId="0" fillId="19" borderId="45" xfId="0" applyFill="1" applyBorder="1" applyAlignment="1"/>
    <xf numFmtId="0" fontId="0" fillId="19" borderId="46" xfId="0" applyFill="1" applyBorder="1" applyAlignment="1"/>
    <xf numFmtId="49" fontId="20" fillId="3" borderId="36" xfId="0" applyNumberFormat="1" applyFont="1" applyFill="1" applyBorder="1" applyAlignment="1">
      <alignment vertical="center" wrapText="1"/>
    </xf>
    <xf numFmtId="0" fontId="20" fillId="3" borderId="47" xfId="0" applyFont="1" applyFill="1" applyBorder="1" applyAlignment="1">
      <alignment horizontal="center" vertical="center"/>
    </xf>
    <xf numFmtId="165" fontId="20" fillId="3" borderId="48" xfId="0" applyNumberFormat="1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 wrapText="1"/>
    </xf>
    <xf numFmtId="49" fontId="20" fillId="22" borderId="36" xfId="0" applyNumberFormat="1" applyFont="1" applyFill="1" applyBorder="1" applyAlignment="1">
      <alignment vertical="center" wrapText="1"/>
    </xf>
    <xf numFmtId="49" fontId="20" fillId="21" borderId="36" xfId="0" applyNumberFormat="1" applyFont="1" applyFill="1" applyBorder="1" applyAlignment="1">
      <alignment vertical="center" wrapText="1"/>
    </xf>
    <xf numFmtId="49" fontId="35" fillId="23" borderId="36" xfId="0" applyNumberFormat="1" applyFont="1" applyFill="1" applyBorder="1" applyAlignment="1">
      <alignment vertical="center" wrapText="1"/>
    </xf>
    <xf numFmtId="0" fontId="20" fillId="24" borderId="36" xfId="0" applyFont="1" applyFill="1" applyBorder="1" applyAlignment="1">
      <alignment horizontal="center" vertical="center"/>
    </xf>
    <xf numFmtId="2" fontId="20" fillId="24" borderId="36" xfId="0" applyNumberFormat="1" applyFont="1" applyFill="1" applyBorder="1" applyAlignment="1">
      <alignment horizontal="center" vertical="center"/>
    </xf>
    <xf numFmtId="166" fontId="20" fillId="24" borderId="36" xfId="0" applyNumberFormat="1" applyFont="1" applyFill="1" applyBorder="1" applyAlignment="1">
      <alignment horizontal="center" vertical="center"/>
    </xf>
    <xf numFmtId="0" fontId="19" fillId="24" borderId="36" xfId="0" applyFont="1" applyFill="1" applyBorder="1" applyAlignment="1">
      <alignment vertical="center" wrapText="1"/>
    </xf>
    <xf numFmtId="1" fontId="34" fillId="0" borderId="36" xfId="0" applyNumberFormat="1" applyFont="1" applyFill="1" applyBorder="1" applyAlignment="1">
      <alignment horizontal="left" vertical="center"/>
    </xf>
    <xf numFmtId="0" fontId="0" fillId="19" borderId="0" xfId="0" applyFill="1" applyAlignment="1"/>
    <xf numFmtId="0" fontId="2" fillId="0" borderId="0" xfId="42"/>
    <xf numFmtId="0" fontId="2" fillId="0" borderId="36" xfId="42" applyBorder="1"/>
    <xf numFmtId="0" fontId="0" fillId="0" borderId="36" xfId="0" applyBorder="1" applyAlignment="1"/>
    <xf numFmtId="0" fontId="37" fillId="0" borderId="36" xfId="0" applyFont="1" applyBorder="1" applyAlignment="1">
      <alignment horizontal="right" vertical="center"/>
    </xf>
    <xf numFmtId="0" fontId="37" fillId="0" borderId="36" xfId="0" applyFont="1" applyBorder="1" applyAlignment="1">
      <alignment vertical="center"/>
    </xf>
    <xf numFmtId="0" fontId="37" fillId="0" borderId="36" xfId="0" applyFont="1" applyBorder="1" applyAlignment="1">
      <alignment vertical="center" wrapText="1"/>
    </xf>
    <xf numFmtId="0" fontId="37" fillId="0" borderId="38" xfId="0" applyFont="1" applyBorder="1" applyAlignment="1">
      <alignment horizontal="right" vertical="center"/>
    </xf>
    <xf numFmtId="0" fontId="37" fillId="0" borderId="38" xfId="0" applyFont="1" applyBorder="1" applyAlignment="1">
      <alignment vertical="center"/>
    </xf>
    <xf numFmtId="0" fontId="0" fillId="0" borderId="38" xfId="0" applyBorder="1" applyAlignment="1"/>
    <xf numFmtId="0" fontId="38" fillId="25" borderId="50" xfId="42" applyFont="1" applyFill="1" applyBorder="1" applyAlignment="1">
      <alignment wrapText="1"/>
    </xf>
    <xf numFmtId="0" fontId="38" fillId="25" borderId="51" xfId="42" applyFont="1" applyFill="1" applyBorder="1" applyAlignment="1"/>
    <xf numFmtId="0" fontId="0" fillId="19" borderId="41" xfId="0" applyFill="1" applyBorder="1" applyAlignment="1"/>
    <xf numFmtId="0" fontId="0" fillId="19" borderId="43" xfId="0" applyFill="1" applyBorder="1" applyAlignment="1"/>
    <xf numFmtId="0" fontId="0" fillId="19" borderId="52" xfId="0" applyFill="1" applyBorder="1" applyAlignment="1"/>
    <xf numFmtId="0" fontId="0" fillId="19" borderId="53" xfId="0" applyFill="1" applyBorder="1" applyAlignment="1"/>
    <xf numFmtId="0" fontId="0" fillId="19" borderId="44" xfId="0" applyFill="1" applyBorder="1" applyAlignment="1"/>
    <xf numFmtId="0" fontId="1" fillId="0" borderId="36" xfId="42" applyFont="1" applyBorder="1" applyAlignment="1">
      <alignment wrapText="1"/>
    </xf>
    <xf numFmtId="0" fontId="39" fillId="0" borderId="36" xfId="0" applyFont="1" applyBorder="1" applyAlignment="1">
      <alignment horizontal="left" wrapText="1"/>
    </xf>
    <xf numFmtId="0" fontId="19" fillId="0" borderId="38" xfId="0" applyFont="1" applyFill="1" applyBorder="1" applyAlignment="1">
      <alignment vertical="center" wrapText="1"/>
    </xf>
    <xf numFmtId="49" fontId="19" fillId="0" borderId="38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wrapText="1"/>
    </xf>
    <xf numFmtId="0" fontId="0" fillId="0" borderId="0" xfId="0" applyAlignment="1">
      <alignment wrapText="1"/>
    </xf>
    <xf numFmtId="0" fontId="5" fillId="0" borderId="36" xfId="0" applyFont="1" applyBorder="1" applyAlignment="1">
      <alignment wrapText="1"/>
    </xf>
    <xf numFmtId="0" fontId="5" fillId="0" borderId="0" xfId="0" applyFont="1" applyAlignment="1"/>
    <xf numFmtId="0" fontId="5" fillId="0" borderId="38" xfId="0" applyFont="1" applyBorder="1" applyAlignment="1"/>
    <xf numFmtId="165" fontId="19" fillId="0" borderId="36" xfId="0" applyNumberFormat="1" applyFont="1" applyFill="1" applyBorder="1" applyAlignment="1">
      <alignment horizontal="center" vertical="center"/>
    </xf>
    <xf numFmtId="0" fontId="38" fillId="25" borderId="54" xfId="42" applyFont="1" applyFill="1" applyBorder="1" applyAlignment="1">
      <alignment wrapText="1"/>
    </xf>
    <xf numFmtId="0" fontId="19" fillId="2" borderId="36" xfId="0" applyFont="1" applyFill="1" applyBorder="1" applyAlignment="1">
      <alignment vertical="center" wrapText="1"/>
    </xf>
    <xf numFmtId="166" fontId="19" fillId="0" borderId="36" xfId="0" applyNumberFormat="1" applyFont="1" applyFill="1" applyBorder="1" applyAlignment="1">
      <alignment horizontal="left" vertical="center" wrapText="1"/>
    </xf>
    <xf numFmtId="0" fontId="4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5" fillId="0" borderId="36" xfId="0" applyFont="1" applyFill="1" applyBorder="1" applyAlignment="1">
      <alignment vertical="center" wrapText="1"/>
    </xf>
    <xf numFmtId="0" fontId="19" fillId="2" borderId="36" xfId="0" applyFont="1" applyFill="1" applyBorder="1" applyAlignment="1">
      <alignment vertical="center"/>
    </xf>
    <xf numFmtId="0" fontId="19" fillId="0" borderId="37" xfId="0" applyFont="1" applyFill="1" applyBorder="1" applyAlignment="1">
      <alignment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24" borderId="39" xfId="0" applyFont="1" applyFill="1" applyBorder="1" applyAlignment="1">
      <alignment horizontal="center" vertical="center"/>
    </xf>
    <xf numFmtId="0" fontId="20" fillId="24" borderId="20" xfId="0" applyFont="1" applyFill="1" applyBorder="1" applyAlignment="1">
      <alignment horizontal="center" vertical="center"/>
    </xf>
    <xf numFmtId="166" fontId="20" fillId="3" borderId="49" xfId="0" applyNumberFormat="1" applyFont="1" applyFill="1" applyBorder="1" applyAlignment="1">
      <alignment horizontal="center" vertical="center" wrapText="1"/>
    </xf>
    <xf numFmtId="166" fontId="20" fillId="3" borderId="21" xfId="0" applyNumberFormat="1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49" fontId="20" fillId="3" borderId="37" xfId="0" applyNumberFormat="1" applyFont="1" applyFill="1" applyBorder="1" applyAlignment="1">
      <alignment horizontal="center" vertical="center" wrapText="1"/>
    </xf>
    <xf numFmtId="49" fontId="20" fillId="3" borderId="38" xfId="0" applyNumberFormat="1" applyFont="1" applyFill="1" applyBorder="1" applyAlignment="1">
      <alignment horizontal="center" vertical="center" wrapText="1"/>
    </xf>
    <xf numFmtId="49" fontId="20" fillId="3" borderId="39" xfId="0" applyNumberFormat="1" applyFont="1" applyFill="1" applyBorder="1" applyAlignment="1">
      <alignment horizontal="center" vertical="center" wrapText="1"/>
    </xf>
    <xf numFmtId="49" fontId="20" fillId="3" borderId="20" xfId="0" applyNumberFormat="1" applyFont="1" applyFill="1" applyBorder="1" applyAlignment="1">
      <alignment horizontal="center" vertical="center" wrapText="1"/>
    </xf>
    <xf numFmtId="49" fontId="20" fillId="22" borderId="39" xfId="0" applyNumberFormat="1" applyFont="1" applyFill="1" applyBorder="1" applyAlignment="1">
      <alignment horizontal="center" vertical="center"/>
    </xf>
    <xf numFmtId="49" fontId="20" fillId="22" borderId="20" xfId="0" applyNumberFormat="1" applyFont="1" applyFill="1" applyBorder="1" applyAlignment="1">
      <alignment horizontal="center" vertical="center"/>
    </xf>
    <xf numFmtId="49" fontId="20" fillId="22" borderId="40" xfId="0" applyNumberFormat="1" applyFont="1" applyFill="1" applyBorder="1" applyAlignment="1">
      <alignment horizontal="center" vertical="center"/>
    </xf>
    <xf numFmtId="166" fontId="20" fillId="21" borderId="20" xfId="0" applyNumberFormat="1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left" vertical="center" wrapText="1"/>
    </xf>
    <xf numFmtId="0" fontId="19" fillId="0" borderId="38" xfId="0" applyFont="1" applyFill="1" applyBorder="1" applyAlignment="1">
      <alignment horizontal="left" vertical="center" wrapText="1"/>
    </xf>
    <xf numFmtId="166" fontId="35" fillId="23" borderId="20" xfId="0" applyNumberFormat="1" applyFont="1" applyFill="1" applyBorder="1" applyAlignment="1">
      <alignment horizontal="center" vertical="center" wrapText="1"/>
    </xf>
    <xf numFmtId="0" fontId="36" fillId="25" borderId="7" xfId="42" applyFont="1" applyFill="1" applyBorder="1" applyAlignment="1">
      <alignment horizontal="center"/>
    </xf>
    <xf numFmtId="0" fontId="36" fillId="25" borderId="2" xfId="42" applyFont="1" applyFill="1" applyBorder="1" applyAlignment="1">
      <alignment horizontal="center"/>
    </xf>
    <xf numFmtId="0" fontId="1" fillId="0" borderId="7" xfId="42" applyFont="1" applyBorder="1" applyAlignment="1">
      <alignment horizontal="center"/>
    </xf>
    <xf numFmtId="0" fontId="2" fillId="0" borderId="2" xfId="42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21" fillId="2" borderId="7" xfId="0" applyNumberFormat="1" applyFont="1" applyFill="1" applyBorder="1" applyAlignment="1">
      <alignment horizontal="center" vertical="center"/>
    </xf>
    <xf numFmtId="9" fontId="21" fillId="2" borderId="8" xfId="0" applyNumberFormat="1" applyFont="1" applyFill="1" applyBorder="1" applyAlignment="1">
      <alignment horizontal="center" vertical="center"/>
    </xf>
    <xf numFmtId="9" fontId="21" fillId="2" borderId="2" xfId="0" applyNumberFormat="1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165" fontId="22" fillId="3" borderId="7" xfId="0" applyNumberFormat="1" applyFont="1" applyFill="1" applyBorder="1" applyAlignment="1">
      <alignment horizontal="center" vertical="center" wrapText="1"/>
    </xf>
    <xf numFmtId="165" fontId="22" fillId="3" borderId="8" xfId="0" applyNumberFormat="1" applyFont="1" applyFill="1" applyBorder="1" applyAlignment="1">
      <alignment horizontal="center" vertical="center" wrapText="1"/>
    </xf>
    <xf numFmtId="165" fontId="22" fillId="3" borderId="2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1" fontId="23" fillId="7" borderId="7" xfId="0" applyNumberFormat="1" applyFont="1" applyFill="1" applyBorder="1" applyAlignment="1">
      <alignment horizontal="center" vertical="center"/>
    </xf>
    <xf numFmtId="1" fontId="23" fillId="7" borderId="8" xfId="0" applyNumberFormat="1" applyFont="1" applyFill="1" applyBorder="1" applyAlignment="1">
      <alignment horizontal="center" vertical="center"/>
    </xf>
    <xf numFmtId="1" fontId="23" fillId="7" borderId="2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9" fillId="0" borderId="37" xfId="0" applyFont="1" applyBorder="1" applyAlignment="1">
      <alignment horizontal="left" vertical="center" wrapText="1"/>
    </xf>
    <xf numFmtId="0" fontId="39" fillId="0" borderId="38" xfId="0" applyFont="1" applyBorder="1" applyAlignment="1">
      <alignment horizontal="left" vertical="center" wrapText="1"/>
    </xf>
  </cellXfs>
  <cellStyles count="43">
    <cellStyle name="20% - Accent1" xfId="19"/>
    <cellStyle name="20% - Accent2" xfId="28"/>
    <cellStyle name="20% - Accent3" xfId="32"/>
    <cellStyle name="20% - Accent4" xfId="34"/>
    <cellStyle name="20% - Accent5" xfId="26"/>
    <cellStyle name="20% - Accent6" xfId="30"/>
    <cellStyle name="40% - Accent1" xfId="1"/>
    <cellStyle name="40% - Accent2" xfId="9"/>
    <cellStyle name="40% - Accent3" xfId="7"/>
    <cellStyle name="40% - Accent4" xfId="35"/>
    <cellStyle name="40% - Accent5" xfId="37"/>
    <cellStyle name="40% - Accent6" xfId="40"/>
    <cellStyle name="60% - Accent1" xfId="25"/>
    <cellStyle name="60% - Accent2" xfId="29"/>
    <cellStyle name="60% - Accent3" xfId="17"/>
    <cellStyle name="60% - Accent4" xfId="5"/>
    <cellStyle name="60% - Accent5" xfId="38"/>
    <cellStyle name="60% - Accent6" xfId="41"/>
    <cellStyle name="Accent1" xfId="24"/>
    <cellStyle name="Accent2" xfId="27"/>
    <cellStyle name="Accent3" xfId="31"/>
    <cellStyle name="Accent4" xfId="33"/>
    <cellStyle name="Accent5" xfId="36"/>
    <cellStyle name="Accent6" xfId="39"/>
    <cellStyle name="Bad" xfId="22"/>
    <cellStyle name="Calculation" xfId="18"/>
    <cellStyle name="CExplanatory Text" xfId="10"/>
    <cellStyle name="Check Cell" xfId="3"/>
    <cellStyle name="Good" xfId="16"/>
    <cellStyle name="Heading 1" xfId="11"/>
    <cellStyle name="Heading 2" xfId="4"/>
    <cellStyle name="Heading 3" xfId="12"/>
    <cellStyle name="Heading 4" xfId="13"/>
    <cellStyle name="Input" xfId="14"/>
    <cellStyle name="Linked Cell" xfId="20"/>
    <cellStyle name="Neutral" xfId="23"/>
    <cellStyle name="Normal" xfId="0" builtinId="0"/>
    <cellStyle name="Normal 2" xfId="42"/>
    <cellStyle name="Note" xfId="2"/>
    <cellStyle name="Output" xfId="15"/>
    <cellStyle name="Title" xfId="8"/>
    <cellStyle name="Total" xfId="21"/>
    <cellStyle name="Warning Tex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6"/>
  <sheetViews>
    <sheetView tabSelected="1" zoomScale="91" zoomScaleNormal="9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7" sqref="D17"/>
    </sheetView>
  </sheetViews>
  <sheetFormatPr defaultColWidth="9.140625" defaultRowHeight="14.25"/>
  <cols>
    <col min="1" max="1" width="11.42578125" style="1" customWidth="1"/>
    <col min="2" max="2" width="40.42578125" style="63" customWidth="1"/>
    <col min="3" max="3" width="10" style="66" bestFit="1" customWidth="1"/>
    <col min="4" max="4" width="38.140625" style="65" bestFit="1" customWidth="1"/>
    <col min="5" max="5" width="14" style="65" bestFit="1" customWidth="1"/>
    <col min="6" max="6" width="11.140625" style="1" bestFit="1" customWidth="1"/>
    <col min="7" max="7" width="17.5703125" style="65" customWidth="1"/>
    <col min="8" max="8" width="12.85546875" style="67" customWidth="1"/>
    <col min="9" max="9" width="12.5703125" style="67" customWidth="1"/>
    <col min="10" max="10" width="78" style="63" customWidth="1"/>
    <col min="11" max="16384" width="9.140625" style="1"/>
  </cols>
  <sheetData>
    <row r="1" spans="2:10">
      <c r="D1" s="194" t="s">
        <v>3</v>
      </c>
      <c r="E1" s="195"/>
      <c r="F1" s="195"/>
      <c r="G1" s="195"/>
      <c r="H1" s="195"/>
      <c r="I1" s="195"/>
    </row>
    <row r="2" spans="2:10">
      <c r="B2" s="196" t="s">
        <v>6</v>
      </c>
      <c r="C2" s="198" t="s">
        <v>7</v>
      </c>
      <c r="D2" s="200" t="s">
        <v>78</v>
      </c>
      <c r="E2" s="201"/>
      <c r="F2" s="201"/>
      <c r="G2" s="201"/>
      <c r="H2" s="201"/>
      <c r="I2" s="201"/>
      <c r="J2" s="191" t="s">
        <v>4</v>
      </c>
    </row>
    <row r="3" spans="2:10" ht="28.5">
      <c r="B3" s="197"/>
      <c r="C3" s="199"/>
      <c r="D3" s="143" t="s">
        <v>87</v>
      </c>
      <c r="E3" s="93" t="s">
        <v>70</v>
      </c>
      <c r="F3" s="92" t="s">
        <v>79</v>
      </c>
      <c r="G3" s="143" t="s">
        <v>71</v>
      </c>
      <c r="H3" s="92" t="s">
        <v>81</v>
      </c>
      <c r="I3" s="92" t="s">
        <v>80</v>
      </c>
      <c r="J3" s="191"/>
    </row>
    <row r="4" spans="2:10" ht="15.75">
      <c r="B4" s="174"/>
      <c r="C4" s="175"/>
      <c r="D4" s="173"/>
      <c r="E4" s="154"/>
      <c r="F4" s="131"/>
      <c r="G4" s="129"/>
      <c r="H4" s="132"/>
      <c r="I4" s="132"/>
      <c r="J4" s="133"/>
    </row>
    <row r="5" spans="2:10" ht="60">
      <c r="B5" s="185"/>
      <c r="C5" s="185"/>
      <c r="D5" s="185" t="s">
        <v>101</v>
      </c>
      <c r="E5" s="154" t="s">
        <v>72</v>
      </c>
      <c r="F5" s="131">
        <f>IF(E5=$F$33,$G$33,IF(E5=$F$34,$G$34,IF(E5=$F$35,$G$35,IF(E5=$F$36,$G$36,0))))</f>
        <v>5</v>
      </c>
      <c r="G5" s="129" t="s">
        <v>119</v>
      </c>
      <c r="H5" s="181">
        <v>43474</v>
      </c>
      <c r="I5" s="181">
        <v>43474</v>
      </c>
      <c r="J5" s="133"/>
    </row>
    <row r="6" spans="2:10" ht="15">
      <c r="B6" s="185"/>
      <c r="C6" s="185"/>
      <c r="D6" s="185" t="s">
        <v>102</v>
      </c>
      <c r="E6" s="154" t="s">
        <v>72</v>
      </c>
      <c r="F6" s="131">
        <f>IF(E6=$F$33,$G$33,IF(E6=$F$34,$G$34,IF(E6=$F$35,$G$35,IF(E6=$F$36,$G$36,0))))</f>
        <v>5</v>
      </c>
      <c r="G6" s="129" t="s">
        <v>119</v>
      </c>
      <c r="H6" s="181">
        <v>43474</v>
      </c>
      <c r="I6" s="181">
        <v>43475</v>
      </c>
      <c r="J6" s="133"/>
    </row>
    <row r="7" spans="2:10" ht="15">
      <c r="B7" s="185" t="s">
        <v>137</v>
      </c>
      <c r="C7" s="185"/>
      <c r="D7" s="185" t="s">
        <v>130</v>
      </c>
      <c r="E7" s="154" t="s">
        <v>77</v>
      </c>
      <c r="F7" s="131">
        <f>IF(E7=$F$33,$G$33,IF(E7=$F$34,$G$34,IF(E7=$F$35,$G$35,IF(E7=$F$36,$G$36,0))))</f>
        <v>2</v>
      </c>
      <c r="G7" s="129" t="s">
        <v>119</v>
      </c>
      <c r="H7" s="181">
        <v>43475</v>
      </c>
      <c r="I7" s="181">
        <v>43475</v>
      </c>
      <c r="J7" s="133"/>
    </row>
    <row r="8" spans="2:10" ht="15">
      <c r="B8" s="185" t="s">
        <v>137</v>
      </c>
      <c r="C8" s="128"/>
      <c r="D8" s="185" t="s">
        <v>124</v>
      </c>
      <c r="E8" s="154" t="s">
        <v>72</v>
      </c>
      <c r="F8" s="131">
        <f>IF(E8=$F$33,$G$33,IF(E8=$F$34,$G$34,IF(E8=$F$35,$G$35,IF(E8=$F$36,$G$36,0))))</f>
        <v>5</v>
      </c>
      <c r="G8" s="129" t="s">
        <v>119</v>
      </c>
      <c r="H8" s="181">
        <v>43475</v>
      </c>
      <c r="I8" s="181">
        <v>43475</v>
      </c>
      <c r="J8" s="133"/>
    </row>
    <row r="9" spans="2:10" ht="15">
      <c r="B9" s="185" t="s">
        <v>137</v>
      </c>
      <c r="C9" s="128"/>
      <c r="D9" s="185" t="s">
        <v>125</v>
      </c>
      <c r="E9" s="154" t="s">
        <v>88</v>
      </c>
      <c r="F9" s="131">
        <f>IF(E9=$F$33,$G$33,IF(E9=$F$34,$G$34,IF(E9=$F$35,$G$35,IF(E9=$F$36,$G$36,0))))</f>
        <v>3</v>
      </c>
      <c r="G9" s="129" t="s">
        <v>119</v>
      </c>
      <c r="H9" s="181">
        <v>43476</v>
      </c>
      <c r="I9" s="181">
        <v>43476</v>
      </c>
      <c r="J9" s="133"/>
    </row>
    <row r="10" spans="2:10" ht="15">
      <c r="B10" s="185" t="s">
        <v>137</v>
      </c>
      <c r="C10" s="128"/>
      <c r="D10" s="185" t="s">
        <v>126</v>
      </c>
      <c r="E10" s="154" t="s">
        <v>88</v>
      </c>
      <c r="F10" s="131">
        <f>IF(E10=$F$33,$G$33,IF(E10=$F$34,$G$34,IF(E10=$F$35,$G$35,IF(E10=$F$36,$G$36,0))))</f>
        <v>3</v>
      </c>
      <c r="G10" s="129" t="s">
        <v>119</v>
      </c>
      <c r="H10" s="181">
        <v>43476</v>
      </c>
      <c r="I10" s="181">
        <v>43476</v>
      </c>
      <c r="J10" s="133"/>
    </row>
    <row r="11" spans="2:10" ht="15">
      <c r="B11" s="185" t="s">
        <v>137</v>
      </c>
      <c r="C11" s="128"/>
      <c r="D11" s="185" t="s">
        <v>127</v>
      </c>
      <c r="E11" s="154" t="s">
        <v>88</v>
      </c>
      <c r="F11" s="131">
        <f>IF(E11=$F$33,$G$33,IF(E11=$F$34,$G$34,IF(E11=$F$35,$G$35,IF(E11=$F$36,$G$36,0))))</f>
        <v>3</v>
      </c>
      <c r="G11" s="129" t="s">
        <v>119</v>
      </c>
      <c r="H11" s="181">
        <v>43479</v>
      </c>
      <c r="I11" s="181">
        <v>43479</v>
      </c>
      <c r="J11" s="133"/>
    </row>
    <row r="12" spans="2:10" ht="15">
      <c r="B12" s="185" t="s">
        <v>137</v>
      </c>
      <c r="C12" s="128"/>
      <c r="D12" s="185" t="s">
        <v>128</v>
      </c>
      <c r="E12" s="154" t="s">
        <v>88</v>
      </c>
      <c r="F12" s="131">
        <f>IF(E12=$F$33,$G$33,IF(E12=$F$34,$G$34,IF(E12=$F$35,$G$35,IF(E12=$F$36,$G$36,0))))</f>
        <v>3</v>
      </c>
      <c r="G12" s="129" t="s">
        <v>119</v>
      </c>
      <c r="H12" s="181">
        <v>43479</v>
      </c>
      <c r="I12" s="181">
        <v>43479</v>
      </c>
      <c r="J12" s="133"/>
    </row>
    <row r="13" spans="2:10" ht="15">
      <c r="B13" s="185" t="s">
        <v>137</v>
      </c>
      <c r="C13" s="128"/>
      <c r="D13" s="185" t="s">
        <v>129</v>
      </c>
      <c r="E13" s="154" t="s">
        <v>77</v>
      </c>
      <c r="F13" s="131">
        <f>IF(E13=$F$33,$G$33,IF(E13=$F$34,$G$34,IF(E13=$F$35,$G$35,IF(E13=$F$36,$G$36,0))))</f>
        <v>2</v>
      </c>
      <c r="G13" s="129" t="s">
        <v>119</v>
      </c>
      <c r="H13" s="181">
        <v>43479</v>
      </c>
      <c r="I13" s="181">
        <v>43479</v>
      </c>
      <c r="J13" s="133"/>
    </row>
    <row r="14" spans="2:10" ht="15">
      <c r="B14" s="128" t="s">
        <v>138</v>
      </c>
      <c r="C14" s="128"/>
      <c r="D14" s="185" t="s">
        <v>131</v>
      </c>
      <c r="E14" s="154" t="s">
        <v>72</v>
      </c>
      <c r="F14" s="131">
        <f>IF(E14=$F$33,$G$33,IF(E14=$F$34,$G$34,IF(E14=$F$35,$G$35,IF(E14=$F$36,$G$36,0))))</f>
        <v>5</v>
      </c>
      <c r="G14" s="129" t="s">
        <v>119</v>
      </c>
      <c r="H14" s="181">
        <v>43480</v>
      </c>
      <c r="I14" s="181">
        <v>43480</v>
      </c>
      <c r="J14" s="133"/>
    </row>
    <row r="15" spans="2:10" ht="30">
      <c r="B15" s="128" t="s">
        <v>139</v>
      </c>
      <c r="C15" s="128"/>
      <c r="D15" s="185" t="s">
        <v>132</v>
      </c>
      <c r="E15" s="154" t="s">
        <v>73</v>
      </c>
      <c r="F15" s="131">
        <f>IF(E15=$F$33,$G$33,IF(E15=$F$34,$G$34,IF(E15=$F$35,$G$35,IF(E15=$F$36,$G$36,0))))</f>
        <v>8</v>
      </c>
      <c r="G15" s="129" t="s">
        <v>119</v>
      </c>
      <c r="H15" s="181">
        <v>43480</v>
      </c>
      <c r="I15" s="181">
        <v>43481</v>
      </c>
      <c r="J15" s="133"/>
    </row>
    <row r="16" spans="2:10" ht="30">
      <c r="B16" s="185" t="s">
        <v>139</v>
      </c>
      <c r="C16" s="185"/>
      <c r="D16" s="185" t="s">
        <v>133</v>
      </c>
      <c r="E16" s="154" t="s">
        <v>72</v>
      </c>
      <c r="F16" s="131">
        <f>IF(E16=$F$33,$G$33,IF(E16=$F$34,$G$34,IF(E16=$F$35,$G$35,IF(E16=$F$36,$G$36,0))))</f>
        <v>5</v>
      </c>
      <c r="G16" s="129" t="s">
        <v>119</v>
      </c>
      <c r="H16" s="181">
        <v>43481</v>
      </c>
      <c r="I16" s="181">
        <v>43482</v>
      </c>
      <c r="J16" s="133"/>
    </row>
    <row r="17" spans="2:10" ht="30">
      <c r="B17" s="128" t="s">
        <v>139</v>
      </c>
      <c r="C17" s="128"/>
      <c r="D17" s="185" t="s">
        <v>134</v>
      </c>
      <c r="E17" s="154" t="s">
        <v>72</v>
      </c>
      <c r="F17" s="131">
        <f>IF(E17=$F$33,$G$33,IF(E17=$F$34,$G$34,IF(E17=$F$35,$G$35,IF(E17=$F$36,$G$36,0))))</f>
        <v>5</v>
      </c>
      <c r="G17" s="129" t="s">
        <v>119</v>
      </c>
      <c r="H17" s="181">
        <v>43482</v>
      </c>
      <c r="I17" s="181">
        <v>43483</v>
      </c>
      <c r="J17" s="133"/>
    </row>
    <row r="18" spans="2:10" ht="30">
      <c r="B18" s="128" t="s">
        <v>139</v>
      </c>
      <c r="C18" s="128"/>
      <c r="D18" s="185" t="s">
        <v>135</v>
      </c>
      <c r="E18" s="154" t="s">
        <v>72</v>
      </c>
      <c r="F18" s="131">
        <f>IF(E18=$F$33,$G$33,IF(E18=$F$34,$G$34,IF(E18=$F$35,$G$35,IF(E18=$F$36,$G$36,0))))</f>
        <v>5</v>
      </c>
      <c r="G18" s="129" t="s">
        <v>119</v>
      </c>
      <c r="H18" s="181">
        <v>43486</v>
      </c>
      <c r="I18" s="181">
        <v>43486</v>
      </c>
      <c r="J18" s="133"/>
    </row>
    <row r="19" spans="2:10" ht="30">
      <c r="B19" s="128"/>
      <c r="C19" s="128"/>
      <c r="D19" s="185" t="s">
        <v>103</v>
      </c>
      <c r="E19" s="154" t="s">
        <v>73</v>
      </c>
      <c r="F19" s="131">
        <f>IF(E19=$F$33,$G$33,IF(E19=$F$34,$G$34,IF(E19=$F$35,$G$35,IF(E19=$F$36,$G$36,0))))</f>
        <v>8</v>
      </c>
      <c r="G19" s="129" t="s">
        <v>119</v>
      </c>
      <c r="H19" s="181">
        <v>43122</v>
      </c>
      <c r="I19" s="181">
        <v>43487</v>
      </c>
      <c r="J19" s="133"/>
    </row>
    <row r="20" spans="2:10" ht="15">
      <c r="B20" s="128"/>
      <c r="C20" s="128"/>
      <c r="D20" s="185" t="s">
        <v>104</v>
      </c>
      <c r="E20" s="154" t="s">
        <v>73</v>
      </c>
      <c r="F20" s="131">
        <f>IF(E20=$F$33,$G$33,IF(E20=$F$34,$G$34,IF(E20=$F$35,$G$35,IF(E20=$F$36,$G$36,0))))</f>
        <v>8</v>
      </c>
      <c r="G20" s="129" t="s">
        <v>119</v>
      </c>
      <c r="H20" s="181">
        <v>43481</v>
      </c>
      <c r="I20" s="181">
        <v>43487</v>
      </c>
      <c r="J20" s="133"/>
    </row>
    <row r="21" spans="2:10" ht="15">
      <c r="B21" s="128"/>
      <c r="C21" s="128"/>
      <c r="D21" s="185" t="s">
        <v>105</v>
      </c>
      <c r="E21" s="154" t="s">
        <v>73</v>
      </c>
      <c r="F21" s="131">
        <f>IF(E21=$F$33,$G$33,IF(E21=$F$34,$G$34,IF(E21=$F$35,$G$35,IF(E21=$F$36,$G$36,0))))</f>
        <v>8</v>
      </c>
      <c r="G21" s="129" t="s">
        <v>119</v>
      </c>
      <c r="H21" s="181">
        <v>43487</v>
      </c>
      <c r="I21" s="181">
        <v>43488</v>
      </c>
      <c r="J21" s="133"/>
    </row>
    <row r="22" spans="2:10" ht="15">
      <c r="B22" s="128"/>
      <c r="C22" s="128"/>
      <c r="D22" s="185" t="s">
        <v>108</v>
      </c>
      <c r="E22" s="154" t="s">
        <v>73</v>
      </c>
      <c r="F22" s="131">
        <f>IF(E22=$F$33,$G$33,IF(E22=$F$34,$G$34,IF(E22=$F$35,$G$35,IF(E22=$F$36,$G$36,0))))</f>
        <v>8</v>
      </c>
      <c r="G22" s="129" t="s">
        <v>119</v>
      </c>
      <c r="H22" s="181">
        <v>43489</v>
      </c>
      <c r="I22" s="181">
        <v>43490</v>
      </c>
      <c r="J22" s="133"/>
    </row>
    <row r="23" spans="2:10">
      <c r="B23" s="134"/>
      <c r="C23" s="130"/>
      <c r="D23" s="129"/>
      <c r="E23" s="154" t="s">
        <v>89</v>
      </c>
      <c r="F23" s="131">
        <f>IF(E23=$F$33,$G$33,IF(E23=$F$34,$G$34,IF(E23=$F$35,$G$35,IF(E23=$F$36,$G$36,0))))</f>
        <v>0</v>
      </c>
      <c r="G23" s="129"/>
      <c r="H23" s="132"/>
      <c r="I23" s="132"/>
      <c r="J23" s="133"/>
    </row>
    <row r="24" spans="2:10">
      <c r="B24" s="192" t="s">
        <v>33</v>
      </c>
      <c r="C24" s="193"/>
      <c r="D24" s="150"/>
      <c r="E24" s="150"/>
      <c r="F24" s="151">
        <f>SUM(F5:F23)</f>
        <v>91</v>
      </c>
      <c r="G24" s="150"/>
      <c r="H24" s="152"/>
      <c r="I24" s="152"/>
      <c r="J24" s="153"/>
    </row>
    <row r="25" spans="2:10">
      <c r="F25" s="1">
        <f>F24/8</f>
        <v>11.375</v>
      </c>
    </row>
    <row r="32" spans="2:10" ht="15">
      <c r="F32" s="155" t="s">
        <v>89</v>
      </c>
      <c r="G32" s="155">
        <v>0</v>
      </c>
    </row>
    <row r="33" spans="6:7" ht="15">
      <c r="F33" s="155" t="s">
        <v>77</v>
      </c>
      <c r="G33" s="155">
        <v>2</v>
      </c>
    </row>
    <row r="34" spans="6:7" ht="15">
      <c r="F34" s="155" t="s">
        <v>88</v>
      </c>
      <c r="G34" s="155">
        <v>3</v>
      </c>
    </row>
    <row r="35" spans="6:7" ht="15">
      <c r="F35" s="155" t="s">
        <v>72</v>
      </c>
      <c r="G35" s="155">
        <v>5</v>
      </c>
    </row>
    <row r="36" spans="6:7" ht="15">
      <c r="F36" s="155" t="s">
        <v>73</v>
      </c>
      <c r="G36" s="155">
        <v>8</v>
      </c>
    </row>
  </sheetData>
  <mergeCells count="6">
    <mergeCell ref="B24:C24"/>
    <mergeCell ref="D1:I1"/>
    <mergeCell ref="B2:B3"/>
    <mergeCell ref="C2:C3"/>
    <mergeCell ref="D2:I2"/>
    <mergeCell ref="J2:J3"/>
  </mergeCells>
  <dataValidations count="1">
    <dataValidation type="list" allowBlank="1" showInputMessage="1" showErrorMessage="1" sqref="E4:E23">
      <formula1>$F$32:$F$36</formula1>
    </dataValidation>
  </dataValidations>
  <pageMargins left="0.69930555555555596" right="0.69930555555555596" top="0.75" bottom="0.75" header="0.3" footer="0.3"/>
  <pageSetup paperSize="8" scale="4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6"/>
  <sheetViews>
    <sheetView zoomScale="91" zoomScaleNormal="91" workbookViewId="0">
      <selection activeCell="B9" sqref="B9:B18"/>
    </sheetView>
  </sheetViews>
  <sheetFormatPr defaultColWidth="9.140625" defaultRowHeight="14.25"/>
  <cols>
    <col min="1" max="1" width="11.42578125" style="1" customWidth="1"/>
    <col min="2" max="2" width="40.42578125" style="63" customWidth="1"/>
    <col min="3" max="3" width="8.7109375" style="66" bestFit="1" customWidth="1"/>
    <col min="4" max="4" width="38.140625" style="65" customWidth="1"/>
    <col min="5" max="5" width="11.7109375" style="65" customWidth="1"/>
    <col min="6" max="6" width="9.5703125" style="1" customWidth="1"/>
    <col min="7" max="7" width="12.7109375" style="65" customWidth="1"/>
    <col min="8" max="8" width="12.85546875" style="67" customWidth="1"/>
    <col min="9" max="9" width="11.5703125" style="67" customWidth="1"/>
    <col min="10" max="10" width="57" style="63" customWidth="1"/>
    <col min="11" max="16384" width="9.140625" style="1"/>
  </cols>
  <sheetData>
    <row r="1" spans="2:10">
      <c r="D1" s="194" t="s">
        <v>3</v>
      </c>
      <c r="E1" s="195"/>
      <c r="F1" s="195"/>
      <c r="G1" s="195"/>
      <c r="H1" s="195"/>
      <c r="I1" s="195"/>
    </row>
    <row r="2" spans="2:10">
      <c r="B2" s="196" t="s">
        <v>6</v>
      </c>
      <c r="C2" s="198" t="s">
        <v>7</v>
      </c>
      <c r="D2" s="202" t="s">
        <v>82</v>
      </c>
      <c r="E2" s="203"/>
      <c r="F2" s="203"/>
      <c r="G2" s="203"/>
      <c r="H2" s="203"/>
      <c r="I2" s="204"/>
      <c r="J2" s="191" t="s">
        <v>4</v>
      </c>
    </row>
    <row r="3" spans="2:10" ht="28.5">
      <c r="B3" s="197"/>
      <c r="C3" s="199"/>
      <c r="D3" s="147" t="s">
        <v>83</v>
      </c>
      <c r="E3" s="147" t="s">
        <v>70</v>
      </c>
      <c r="F3" s="147" t="s">
        <v>79</v>
      </c>
      <c r="G3" s="147" t="s">
        <v>71</v>
      </c>
      <c r="H3" s="147" t="s">
        <v>81</v>
      </c>
      <c r="I3" s="147" t="s">
        <v>80</v>
      </c>
      <c r="J3" s="191"/>
    </row>
    <row r="4" spans="2:10" ht="15">
      <c r="B4" s="185"/>
      <c r="C4" s="185"/>
      <c r="D4" s="185"/>
      <c r="E4" s="154"/>
      <c r="F4" s="131"/>
      <c r="G4" s="129"/>
      <c r="H4" s="132"/>
      <c r="I4" s="132"/>
      <c r="J4" s="133"/>
    </row>
    <row r="5" spans="2:10" ht="14.25" customHeight="1">
      <c r="B5" s="185"/>
      <c r="C5" s="185"/>
      <c r="D5" s="185" t="s">
        <v>101</v>
      </c>
      <c r="E5" s="154" t="s">
        <v>72</v>
      </c>
      <c r="F5" s="131">
        <f t="shared" ref="F5:F23" si="0">IF(E5=$F$33,$G$33,IF(E5=$F$34,$G$34,IF(E5=$F$35,$G$35,IF(E5=$F$36,$G$36,0))))</f>
        <v>5</v>
      </c>
      <c r="G5" s="129" t="s">
        <v>123</v>
      </c>
      <c r="H5" s="181">
        <v>43474</v>
      </c>
      <c r="I5" s="181">
        <v>43474</v>
      </c>
      <c r="J5" s="133"/>
    </row>
    <row r="6" spans="2:10" ht="15">
      <c r="B6" s="185"/>
      <c r="C6" s="185"/>
      <c r="D6" s="185" t="s">
        <v>102</v>
      </c>
      <c r="E6" s="154" t="s">
        <v>72</v>
      </c>
      <c r="F6" s="131">
        <f t="shared" si="0"/>
        <v>5</v>
      </c>
      <c r="G6" s="129" t="s">
        <v>123</v>
      </c>
      <c r="H6" s="181">
        <v>43474</v>
      </c>
      <c r="I6" s="181">
        <v>43475</v>
      </c>
      <c r="J6" s="133"/>
    </row>
    <row r="7" spans="2:10" ht="15">
      <c r="B7" s="185" t="s">
        <v>137</v>
      </c>
      <c r="C7" s="185"/>
      <c r="D7" s="185" t="s">
        <v>114</v>
      </c>
      <c r="E7" s="154" t="s">
        <v>72</v>
      </c>
      <c r="F7" s="131">
        <f t="shared" si="0"/>
        <v>5</v>
      </c>
      <c r="G7" s="129" t="s">
        <v>123</v>
      </c>
      <c r="H7" s="181">
        <v>43475</v>
      </c>
      <c r="I7" s="181">
        <v>43475</v>
      </c>
      <c r="J7" s="185"/>
    </row>
    <row r="8" spans="2:10" ht="15">
      <c r="B8" s="185" t="s">
        <v>137</v>
      </c>
      <c r="C8" s="185"/>
      <c r="D8" s="185" t="s">
        <v>115</v>
      </c>
      <c r="E8" s="154" t="s">
        <v>88</v>
      </c>
      <c r="F8" s="131">
        <f t="shared" si="0"/>
        <v>3</v>
      </c>
      <c r="G8" s="129" t="s">
        <v>123</v>
      </c>
      <c r="H8" s="181">
        <v>43475</v>
      </c>
      <c r="I8" s="181">
        <v>43475</v>
      </c>
      <c r="J8" s="185"/>
    </row>
    <row r="9" spans="2:10" ht="15">
      <c r="B9" s="185" t="s">
        <v>137</v>
      </c>
      <c r="C9" s="185"/>
      <c r="D9" s="185" t="s">
        <v>124</v>
      </c>
      <c r="E9" s="154" t="s">
        <v>72</v>
      </c>
      <c r="F9" s="131">
        <f t="shared" si="0"/>
        <v>5</v>
      </c>
      <c r="G9" s="129" t="s">
        <v>123</v>
      </c>
      <c r="H9" s="181">
        <v>43476</v>
      </c>
      <c r="I9" s="181">
        <v>43476</v>
      </c>
      <c r="J9" s="185"/>
    </row>
    <row r="10" spans="2:10" ht="15">
      <c r="B10" s="185" t="s">
        <v>137</v>
      </c>
      <c r="C10" s="185"/>
      <c r="D10" s="185" t="s">
        <v>125</v>
      </c>
      <c r="E10" s="154" t="s">
        <v>73</v>
      </c>
      <c r="F10" s="131">
        <f t="shared" si="0"/>
        <v>8</v>
      </c>
      <c r="G10" s="129" t="s">
        <v>123</v>
      </c>
      <c r="H10" s="181">
        <v>43479</v>
      </c>
      <c r="I10" s="181">
        <v>43479</v>
      </c>
      <c r="J10" s="186"/>
    </row>
    <row r="11" spans="2:10" ht="15">
      <c r="B11" s="185" t="s">
        <v>137</v>
      </c>
      <c r="C11" s="185"/>
      <c r="D11" s="185" t="s">
        <v>126</v>
      </c>
      <c r="E11" s="154" t="s">
        <v>72</v>
      </c>
      <c r="F11" s="131">
        <f t="shared" si="0"/>
        <v>5</v>
      </c>
      <c r="G11" s="129" t="s">
        <v>123</v>
      </c>
      <c r="H11" s="181">
        <v>43476</v>
      </c>
      <c r="I11" s="181">
        <v>43476</v>
      </c>
      <c r="J11" s="187"/>
    </row>
    <row r="12" spans="2:10" ht="15">
      <c r="B12" s="185" t="s">
        <v>137</v>
      </c>
      <c r="C12" s="185"/>
      <c r="D12" s="185" t="s">
        <v>127</v>
      </c>
      <c r="E12" s="154" t="s">
        <v>72</v>
      </c>
      <c r="F12" s="131">
        <f t="shared" si="0"/>
        <v>5</v>
      </c>
      <c r="G12" s="129" t="s">
        <v>123</v>
      </c>
      <c r="H12" s="181">
        <v>43479</v>
      </c>
      <c r="I12" s="181">
        <v>43479</v>
      </c>
      <c r="J12" s="187"/>
    </row>
    <row r="13" spans="2:10" ht="15">
      <c r="B13" s="185" t="s">
        <v>137</v>
      </c>
      <c r="C13" s="185"/>
      <c r="D13" s="185" t="s">
        <v>128</v>
      </c>
      <c r="E13" s="154" t="s">
        <v>88</v>
      </c>
      <c r="F13" s="131">
        <f t="shared" si="0"/>
        <v>3</v>
      </c>
      <c r="G13" s="129" t="s">
        <v>123</v>
      </c>
      <c r="H13" s="181">
        <v>43479</v>
      </c>
      <c r="I13" s="181">
        <v>43479</v>
      </c>
      <c r="J13" s="188"/>
    </row>
    <row r="14" spans="2:10" ht="15">
      <c r="B14" s="128" t="s">
        <v>140</v>
      </c>
      <c r="C14" s="128"/>
      <c r="D14" s="185" t="s">
        <v>131</v>
      </c>
      <c r="E14" s="154" t="s">
        <v>73</v>
      </c>
      <c r="F14" s="131">
        <f t="shared" si="0"/>
        <v>8</v>
      </c>
      <c r="G14" s="129" t="s">
        <v>123</v>
      </c>
      <c r="H14" s="181">
        <v>43115</v>
      </c>
      <c r="I14" s="181">
        <v>43116</v>
      </c>
      <c r="J14" s="186"/>
    </row>
    <row r="15" spans="2:10" ht="30">
      <c r="B15" s="128" t="s">
        <v>139</v>
      </c>
      <c r="C15" s="128"/>
      <c r="D15" s="185" t="s">
        <v>132</v>
      </c>
      <c r="E15" s="154" t="s">
        <v>73</v>
      </c>
      <c r="F15" s="131">
        <f t="shared" si="0"/>
        <v>8</v>
      </c>
      <c r="G15" s="129" t="s">
        <v>123</v>
      </c>
      <c r="H15" s="181">
        <v>43116</v>
      </c>
      <c r="I15" s="181">
        <v>43117</v>
      </c>
      <c r="J15" s="186"/>
    </row>
    <row r="16" spans="2:10" ht="30">
      <c r="B16" s="185" t="s">
        <v>139</v>
      </c>
      <c r="C16" s="185"/>
      <c r="D16" s="185" t="s">
        <v>133</v>
      </c>
      <c r="E16" s="154" t="s">
        <v>72</v>
      </c>
      <c r="F16" s="131">
        <f t="shared" si="0"/>
        <v>5</v>
      </c>
      <c r="G16" s="129" t="s">
        <v>123</v>
      </c>
      <c r="H16" s="181">
        <v>43118</v>
      </c>
      <c r="I16" s="181">
        <v>43118</v>
      </c>
      <c r="J16" s="189"/>
    </row>
    <row r="17" spans="2:10" ht="30">
      <c r="B17" s="128" t="s">
        <v>139</v>
      </c>
      <c r="C17" s="128"/>
      <c r="D17" s="185" t="s">
        <v>134</v>
      </c>
      <c r="E17" s="154" t="s">
        <v>72</v>
      </c>
      <c r="F17" s="131">
        <f t="shared" si="0"/>
        <v>5</v>
      </c>
      <c r="G17" s="129" t="s">
        <v>123</v>
      </c>
      <c r="H17" s="181">
        <v>43118</v>
      </c>
      <c r="I17" s="181">
        <v>43121</v>
      </c>
      <c r="J17" s="189"/>
    </row>
    <row r="18" spans="2:10" ht="28.5" customHeight="1">
      <c r="B18" s="128" t="s">
        <v>139</v>
      </c>
      <c r="C18" s="128"/>
      <c r="D18" s="185" t="s">
        <v>135</v>
      </c>
      <c r="E18" s="154" t="s">
        <v>73</v>
      </c>
      <c r="F18" s="131">
        <f t="shared" si="0"/>
        <v>8</v>
      </c>
      <c r="G18" s="129" t="s">
        <v>123</v>
      </c>
      <c r="H18" s="181">
        <v>43121</v>
      </c>
      <c r="I18" s="181">
        <v>43122</v>
      </c>
      <c r="J18" s="189"/>
    </row>
    <row r="19" spans="2:10" ht="30">
      <c r="B19" s="185"/>
      <c r="C19" s="185"/>
      <c r="D19" s="185" t="s">
        <v>103</v>
      </c>
      <c r="E19" s="154" t="s">
        <v>72</v>
      </c>
      <c r="F19" s="131">
        <f t="shared" si="0"/>
        <v>5</v>
      </c>
      <c r="G19" s="129" t="s">
        <v>123</v>
      </c>
      <c r="H19" s="181">
        <v>43122</v>
      </c>
      <c r="I19" s="181">
        <v>43487</v>
      </c>
      <c r="J19" s="133"/>
    </row>
    <row r="20" spans="2:10" ht="15">
      <c r="B20" s="185"/>
      <c r="C20" s="185"/>
      <c r="D20" s="185" t="s">
        <v>104</v>
      </c>
      <c r="E20" s="154" t="s">
        <v>72</v>
      </c>
      <c r="F20" s="131">
        <f t="shared" si="0"/>
        <v>5</v>
      </c>
      <c r="G20" s="129" t="s">
        <v>123</v>
      </c>
      <c r="H20" s="181">
        <v>43481</v>
      </c>
      <c r="I20" s="181">
        <v>43487</v>
      </c>
      <c r="J20" s="133"/>
    </row>
    <row r="21" spans="2:10" ht="15">
      <c r="B21" s="185"/>
      <c r="C21" s="185"/>
      <c r="D21" s="185" t="s">
        <v>105</v>
      </c>
      <c r="E21" s="154" t="s">
        <v>88</v>
      </c>
      <c r="F21" s="131">
        <f t="shared" si="0"/>
        <v>3</v>
      </c>
      <c r="G21" s="129" t="s">
        <v>123</v>
      </c>
      <c r="H21" s="181">
        <v>43487</v>
      </c>
      <c r="I21" s="181">
        <v>43488</v>
      </c>
      <c r="J21" s="133"/>
    </row>
    <row r="22" spans="2:10" ht="15">
      <c r="B22" s="185"/>
      <c r="C22" s="185"/>
      <c r="D22" s="185" t="s">
        <v>108</v>
      </c>
      <c r="E22" s="154" t="s">
        <v>77</v>
      </c>
      <c r="F22" s="131">
        <f t="shared" si="0"/>
        <v>2</v>
      </c>
      <c r="G22" s="129" t="s">
        <v>123</v>
      </c>
      <c r="H22" s="181">
        <v>43489</v>
      </c>
      <c r="I22" s="181">
        <v>43490</v>
      </c>
      <c r="J22" s="133"/>
    </row>
    <row r="23" spans="2:10" ht="15">
      <c r="B23" s="185"/>
      <c r="C23" s="185"/>
      <c r="D23" s="185"/>
      <c r="E23" s="154" t="s">
        <v>89</v>
      </c>
      <c r="F23" s="131">
        <f t="shared" si="0"/>
        <v>0</v>
      </c>
      <c r="G23" s="129"/>
      <c r="H23" s="132"/>
      <c r="I23" s="132"/>
      <c r="J23" s="133"/>
    </row>
    <row r="24" spans="2:10">
      <c r="B24" s="192" t="s">
        <v>33</v>
      </c>
      <c r="C24" s="193"/>
      <c r="D24" s="150"/>
      <c r="E24" s="150"/>
      <c r="F24" s="151">
        <f>SUM(F5:F23)</f>
        <v>93</v>
      </c>
      <c r="G24" s="150"/>
      <c r="H24" s="152"/>
      <c r="I24" s="152"/>
      <c r="J24" s="153"/>
    </row>
    <row r="25" spans="2:10">
      <c r="F25" s="1">
        <f>F24/8</f>
        <v>11.625</v>
      </c>
    </row>
    <row r="32" spans="2:10" ht="15">
      <c r="F32" s="155" t="s">
        <v>89</v>
      </c>
      <c r="G32" s="155">
        <v>0</v>
      </c>
    </row>
    <row r="33" spans="2:10" s="67" customFormat="1" ht="15">
      <c r="B33" s="63"/>
      <c r="C33" s="66"/>
      <c r="D33" s="65"/>
      <c r="E33" s="65"/>
      <c r="F33" s="155" t="s">
        <v>77</v>
      </c>
      <c r="G33" s="155">
        <v>2</v>
      </c>
      <c r="J33" s="63"/>
    </row>
    <row r="34" spans="2:10" s="67" customFormat="1" ht="15">
      <c r="B34" s="63"/>
      <c r="C34" s="66"/>
      <c r="D34" s="65"/>
      <c r="E34" s="65"/>
      <c r="F34" s="155" t="s">
        <v>88</v>
      </c>
      <c r="G34" s="155">
        <v>3</v>
      </c>
      <c r="J34" s="63"/>
    </row>
    <row r="35" spans="2:10" s="67" customFormat="1" ht="15">
      <c r="B35" s="63"/>
      <c r="C35" s="66"/>
      <c r="D35" s="65"/>
      <c r="E35" s="65"/>
      <c r="F35" s="155" t="s">
        <v>72</v>
      </c>
      <c r="G35" s="155">
        <v>5</v>
      </c>
      <c r="J35" s="63"/>
    </row>
    <row r="36" spans="2:10" s="67" customFormat="1" ht="15">
      <c r="B36" s="63"/>
      <c r="C36" s="66"/>
      <c r="D36" s="65"/>
      <c r="E36" s="65"/>
      <c r="F36" s="155" t="s">
        <v>73</v>
      </c>
      <c r="G36" s="155">
        <v>8</v>
      </c>
      <c r="J36" s="63"/>
    </row>
  </sheetData>
  <mergeCells count="6">
    <mergeCell ref="B24:C24"/>
    <mergeCell ref="D1:I1"/>
    <mergeCell ref="B2:B3"/>
    <mergeCell ref="C2:C3"/>
    <mergeCell ref="D2:I2"/>
    <mergeCell ref="J2:J3"/>
  </mergeCells>
  <dataValidations count="1">
    <dataValidation type="list" allowBlank="1" showInputMessage="1" showErrorMessage="1" sqref="E4:E23">
      <formula1>$F$32:$F$36</formula1>
    </dataValidation>
  </dataValidations>
  <pageMargins left="0.69930555555555596" right="0.69930555555555596" top="0.75" bottom="0.75" header="0.3" footer="0.3"/>
  <pageSetup paperSize="8" scale="4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1"/>
  <sheetViews>
    <sheetView topLeftCell="A7" zoomScale="91" zoomScaleNormal="91" workbookViewId="0">
      <selection activeCell="H16" sqref="H16:I16"/>
    </sheetView>
  </sheetViews>
  <sheetFormatPr defaultColWidth="9.140625" defaultRowHeight="14.25"/>
  <cols>
    <col min="1" max="1" width="11.42578125" style="1" customWidth="1"/>
    <col min="2" max="2" width="40.42578125" style="63" customWidth="1"/>
    <col min="3" max="3" width="10" style="66" bestFit="1" customWidth="1"/>
    <col min="4" max="4" width="28.7109375" style="65" customWidth="1"/>
    <col min="5" max="5" width="12.42578125" style="65" customWidth="1"/>
    <col min="6" max="6" width="9" style="1" customWidth="1"/>
    <col min="7" max="7" width="12.42578125" style="65" customWidth="1"/>
    <col min="8" max="8" width="10.85546875" style="67" customWidth="1"/>
    <col min="9" max="9" width="14.140625" style="67" customWidth="1"/>
    <col min="10" max="10" width="78" style="63" customWidth="1"/>
    <col min="11" max="16384" width="9.140625" style="1"/>
  </cols>
  <sheetData>
    <row r="1" spans="2:10">
      <c r="D1" s="194" t="s">
        <v>3</v>
      </c>
      <c r="E1" s="195"/>
      <c r="F1" s="195"/>
      <c r="G1" s="195"/>
      <c r="H1" s="195"/>
      <c r="I1" s="195"/>
    </row>
    <row r="2" spans="2:10">
      <c r="B2" s="196" t="s">
        <v>6</v>
      </c>
      <c r="C2" s="198" t="s">
        <v>7</v>
      </c>
      <c r="D2" s="205" t="s">
        <v>110</v>
      </c>
      <c r="E2" s="205"/>
      <c r="F2" s="205"/>
      <c r="G2" s="205"/>
      <c r="H2" s="205"/>
      <c r="I2" s="205"/>
      <c r="J2" s="191" t="s">
        <v>4</v>
      </c>
    </row>
    <row r="3" spans="2:10" ht="28.5">
      <c r="B3" s="197"/>
      <c r="C3" s="199"/>
      <c r="D3" s="148" t="s">
        <v>84</v>
      </c>
      <c r="E3" s="148" t="s">
        <v>70</v>
      </c>
      <c r="F3" s="148" t="s">
        <v>79</v>
      </c>
      <c r="G3" s="148" t="s">
        <v>71</v>
      </c>
      <c r="H3" s="148" t="s">
        <v>81</v>
      </c>
      <c r="I3" s="148" t="s">
        <v>80</v>
      </c>
      <c r="J3" s="191"/>
    </row>
    <row r="4" spans="2:10" ht="15.75">
      <c r="B4" s="174"/>
      <c r="C4" s="175"/>
      <c r="D4" s="173"/>
      <c r="E4" s="154"/>
      <c r="F4" s="131"/>
      <c r="G4" s="129"/>
      <c r="H4" s="132"/>
      <c r="I4" s="132"/>
      <c r="J4" s="133"/>
    </row>
    <row r="5" spans="2:10">
      <c r="B5" s="183"/>
      <c r="C5" s="130"/>
      <c r="D5" s="206" t="s">
        <v>101</v>
      </c>
      <c r="E5" s="154" t="s">
        <v>73</v>
      </c>
      <c r="F5" s="131">
        <f t="shared" ref="F5:F18" si="0">IF(E5=$F$28,$G$28,IF(E5=$F$29,$G$29,IF(E5=$F$30,$G$30,IF(E5=$F$31,$G$31,0))))</f>
        <v>8</v>
      </c>
      <c r="G5" s="132" t="s">
        <v>63</v>
      </c>
      <c r="H5" s="181">
        <v>43474</v>
      </c>
      <c r="I5" s="181">
        <v>43474</v>
      </c>
      <c r="J5" s="133"/>
    </row>
    <row r="6" spans="2:10">
      <c r="B6" s="183"/>
      <c r="C6" s="130"/>
      <c r="D6" s="207"/>
      <c r="E6" s="154" t="s">
        <v>73</v>
      </c>
      <c r="F6" s="131">
        <f t="shared" si="0"/>
        <v>8</v>
      </c>
      <c r="G6" s="132" t="s">
        <v>120</v>
      </c>
      <c r="H6" s="181">
        <v>43474</v>
      </c>
      <c r="I6" s="181">
        <v>43474</v>
      </c>
      <c r="J6" s="133"/>
    </row>
    <row r="7" spans="2:10" ht="28.5">
      <c r="B7" s="183"/>
      <c r="C7" s="130"/>
      <c r="D7" s="128" t="s">
        <v>102</v>
      </c>
      <c r="E7" s="154" t="s">
        <v>77</v>
      </c>
      <c r="F7" s="131">
        <f t="shared" si="0"/>
        <v>2</v>
      </c>
      <c r="G7" s="132" t="s">
        <v>120</v>
      </c>
      <c r="H7" s="181">
        <v>43475</v>
      </c>
      <c r="I7" s="181">
        <v>43475</v>
      </c>
      <c r="J7" s="133"/>
    </row>
    <row r="8" spans="2:10" ht="31.5">
      <c r="B8" s="128" t="s">
        <v>118</v>
      </c>
      <c r="C8" s="128"/>
      <c r="D8" s="173" t="s">
        <v>116</v>
      </c>
      <c r="E8" s="154" t="s">
        <v>77</v>
      </c>
      <c r="F8" s="131">
        <f t="shared" si="0"/>
        <v>2</v>
      </c>
      <c r="G8" s="132" t="s">
        <v>120</v>
      </c>
      <c r="H8" s="181">
        <v>43475</v>
      </c>
      <c r="I8" s="181">
        <v>43475</v>
      </c>
      <c r="J8" s="133"/>
    </row>
    <row r="9" spans="2:10" ht="15.75">
      <c r="B9" s="128" t="s">
        <v>118</v>
      </c>
      <c r="C9" s="128"/>
      <c r="D9" s="173" t="s">
        <v>117</v>
      </c>
      <c r="E9" s="154" t="s">
        <v>72</v>
      </c>
      <c r="F9" s="131">
        <f t="shared" si="0"/>
        <v>5</v>
      </c>
      <c r="G9" s="132" t="s">
        <v>120</v>
      </c>
      <c r="H9" s="181">
        <v>43475</v>
      </c>
      <c r="I9" s="181">
        <v>43475</v>
      </c>
      <c r="J9" s="133"/>
    </row>
    <row r="10" spans="2:10" ht="31.5">
      <c r="B10" s="128" t="s">
        <v>113</v>
      </c>
      <c r="C10" s="128"/>
      <c r="D10" s="173" t="s">
        <v>116</v>
      </c>
      <c r="E10" s="154" t="s">
        <v>77</v>
      </c>
      <c r="F10" s="131">
        <f t="shared" si="0"/>
        <v>2</v>
      </c>
      <c r="G10" s="132" t="s">
        <v>120</v>
      </c>
      <c r="H10" s="181">
        <v>43476</v>
      </c>
      <c r="I10" s="181">
        <v>43476</v>
      </c>
      <c r="J10" s="133"/>
    </row>
    <row r="11" spans="2:10" ht="15.75">
      <c r="B11" s="128" t="s">
        <v>113</v>
      </c>
      <c r="C11" s="128"/>
      <c r="D11" s="173" t="s">
        <v>117</v>
      </c>
      <c r="E11" s="154" t="s">
        <v>77</v>
      </c>
      <c r="F11" s="131">
        <f t="shared" si="0"/>
        <v>2</v>
      </c>
      <c r="G11" s="132" t="s">
        <v>120</v>
      </c>
      <c r="H11" s="181">
        <v>43476</v>
      </c>
      <c r="I11" s="181">
        <v>43476</v>
      </c>
      <c r="J11" s="133"/>
    </row>
    <row r="12" spans="2:10" ht="15.75">
      <c r="B12" s="128"/>
      <c r="C12" s="128"/>
      <c r="D12" s="173" t="s">
        <v>136</v>
      </c>
      <c r="E12" s="154" t="s">
        <v>72</v>
      </c>
      <c r="F12" s="131">
        <f t="shared" si="0"/>
        <v>5</v>
      </c>
      <c r="G12" s="132" t="s">
        <v>120</v>
      </c>
      <c r="H12" s="181">
        <v>43479</v>
      </c>
      <c r="I12" s="181">
        <v>43479</v>
      </c>
      <c r="J12" s="133"/>
    </row>
    <row r="13" spans="2:10" ht="14.25" customHeight="1">
      <c r="B13" s="183"/>
      <c r="C13" s="128"/>
      <c r="D13" s="190" t="s">
        <v>103</v>
      </c>
      <c r="E13" s="154" t="s">
        <v>73</v>
      </c>
      <c r="F13" s="131">
        <f t="shared" si="0"/>
        <v>8</v>
      </c>
      <c r="G13" s="132" t="s">
        <v>120</v>
      </c>
      <c r="H13" s="181">
        <v>43122</v>
      </c>
      <c r="I13" s="181">
        <v>43487</v>
      </c>
      <c r="J13" s="133"/>
    </row>
    <row r="14" spans="2:10">
      <c r="B14" s="183"/>
      <c r="C14" s="130"/>
      <c r="D14" s="128" t="s">
        <v>104</v>
      </c>
      <c r="E14" s="154" t="s">
        <v>88</v>
      </c>
      <c r="F14" s="131">
        <f t="shared" si="0"/>
        <v>3</v>
      </c>
      <c r="G14" s="132" t="s">
        <v>63</v>
      </c>
      <c r="H14" s="181">
        <v>43475</v>
      </c>
      <c r="I14" s="181">
        <v>43481</v>
      </c>
      <c r="J14" s="133"/>
    </row>
    <row r="15" spans="2:10" ht="28.5">
      <c r="B15" s="183"/>
      <c r="C15" s="130"/>
      <c r="D15" s="128" t="s">
        <v>105</v>
      </c>
      <c r="E15" s="154" t="s">
        <v>77</v>
      </c>
      <c r="F15" s="131">
        <f t="shared" si="0"/>
        <v>2</v>
      </c>
      <c r="G15" s="132" t="s">
        <v>120</v>
      </c>
      <c r="H15" s="181">
        <v>43487</v>
      </c>
      <c r="I15" s="181">
        <v>43488</v>
      </c>
      <c r="J15" s="133"/>
    </row>
    <row r="16" spans="2:10" ht="15.75">
      <c r="B16" s="128"/>
      <c r="C16" s="130"/>
      <c r="D16" s="173" t="s">
        <v>109</v>
      </c>
      <c r="E16" s="154" t="s">
        <v>88</v>
      </c>
      <c r="F16" s="131">
        <f t="shared" si="0"/>
        <v>3</v>
      </c>
      <c r="G16" s="132" t="s">
        <v>120</v>
      </c>
      <c r="H16" s="181">
        <v>43489</v>
      </c>
      <c r="I16" s="181">
        <v>43490</v>
      </c>
      <c r="J16" s="133"/>
    </row>
    <row r="17" spans="2:10" ht="63">
      <c r="B17" s="128"/>
      <c r="C17" s="130"/>
      <c r="D17" s="173" t="s">
        <v>112</v>
      </c>
      <c r="E17" s="154" t="s">
        <v>88</v>
      </c>
      <c r="F17" s="131">
        <f t="shared" si="0"/>
        <v>3</v>
      </c>
      <c r="G17" s="132" t="s">
        <v>120</v>
      </c>
      <c r="H17" s="181">
        <v>43476</v>
      </c>
      <c r="I17" s="181">
        <v>43476</v>
      </c>
      <c r="J17" s="133"/>
    </row>
    <row r="18" spans="2:10">
      <c r="B18" s="134"/>
      <c r="C18" s="130"/>
      <c r="D18" s="129"/>
      <c r="E18" s="154" t="s">
        <v>89</v>
      </c>
      <c r="F18" s="131">
        <f t="shared" si="0"/>
        <v>0</v>
      </c>
      <c r="G18" s="132" t="s">
        <v>120</v>
      </c>
      <c r="H18" s="132"/>
      <c r="I18" s="132"/>
      <c r="J18" s="133"/>
    </row>
    <row r="19" spans="2:10">
      <c r="B19" s="192" t="s">
        <v>33</v>
      </c>
      <c r="C19" s="193"/>
      <c r="D19" s="150"/>
      <c r="E19" s="150"/>
      <c r="F19" s="151">
        <f>SUM(F5:F18)</f>
        <v>53</v>
      </c>
      <c r="G19" s="150"/>
      <c r="H19" s="152"/>
      <c r="I19" s="152"/>
      <c r="J19" s="153"/>
    </row>
    <row r="20" spans="2:10">
      <c r="F20" s="1">
        <f>F19/8</f>
        <v>6.625</v>
      </c>
    </row>
    <row r="27" spans="2:10" ht="15">
      <c r="F27" s="155" t="s">
        <v>89</v>
      </c>
      <c r="G27" s="155">
        <v>0</v>
      </c>
    </row>
    <row r="28" spans="2:10" ht="15">
      <c r="F28" s="155" t="s">
        <v>77</v>
      </c>
      <c r="G28" s="155">
        <v>2</v>
      </c>
    </row>
    <row r="29" spans="2:10" ht="15">
      <c r="F29" s="155" t="s">
        <v>88</v>
      </c>
      <c r="G29" s="155">
        <v>3</v>
      </c>
    </row>
    <row r="30" spans="2:10" ht="15">
      <c r="F30" s="155" t="s">
        <v>72</v>
      </c>
      <c r="G30" s="155">
        <v>5</v>
      </c>
    </row>
    <row r="31" spans="2:10" ht="15">
      <c r="F31" s="155" t="s">
        <v>73</v>
      </c>
      <c r="G31" s="155">
        <v>8</v>
      </c>
    </row>
  </sheetData>
  <mergeCells count="7">
    <mergeCell ref="J2:J3"/>
    <mergeCell ref="B19:C19"/>
    <mergeCell ref="D1:I1"/>
    <mergeCell ref="B2:B3"/>
    <mergeCell ref="C2:C3"/>
    <mergeCell ref="D2:I2"/>
    <mergeCell ref="D5:D6"/>
  </mergeCells>
  <dataValidations count="1">
    <dataValidation type="list" allowBlank="1" showInputMessage="1" showErrorMessage="1" sqref="E4:E18">
      <formula1>$F$27:$F$31</formula1>
    </dataValidation>
  </dataValidations>
  <pageMargins left="0.69930555555555596" right="0.69930555555555596" top="0.75" bottom="0.75" header="0.3" footer="0.3"/>
  <pageSetup paperSize="8" scale="48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2"/>
  <sheetViews>
    <sheetView zoomScale="91" zoomScaleNormal="9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E16" sqref="E16"/>
    </sheetView>
  </sheetViews>
  <sheetFormatPr defaultColWidth="9.140625" defaultRowHeight="14.25"/>
  <cols>
    <col min="1" max="1" width="11.42578125" style="1" customWidth="1"/>
    <col min="2" max="2" width="40.42578125" style="63" customWidth="1"/>
    <col min="3" max="3" width="10" style="66" bestFit="1" customWidth="1"/>
    <col min="4" max="4" width="36.42578125" style="65" customWidth="1"/>
    <col min="5" max="5" width="14" style="65" customWidth="1"/>
    <col min="6" max="6" width="11.140625" style="1" customWidth="1"/>
    <col min="7" max="7" width="12.42578125" style="65" customWidth="1"/>
    <col min="8" max="8" width="12.85546875" style="67" customWidth="1"/>
    <col min="9" max="9" width="12.5703125" style="67" customWidth="1"/>
    <col min="10" max="10" width="78" style="63" customWidth="1"/>
    <col min="11" max="16384" width="9.140625" style="1"/>
  </cols>
  <sheetData>
    <row r="1" spans="2:10">
      <c r="D1" s="194" t="s">
        <v>3</v>
      </c>
      <c r="E1" s="195"/>
      <c r="F1" s="195"/>
      <c r="G1" s="195"/>
      <c r="H1" s="195"/>
      <c r="I1" s="195"/>
    </row>
    <row r="2" spans="2:10">
      <c r="B2" s="196" t="s">
        <v>6</v>
      </c>
      <c r="C2" s="198" t="s">
        <v>7</v>
      </c>
      <c r="D2" s="208" t="s">
        <v>85</v>
      </c>
      <c r="E2" s="208"/>
      <c r="F2" s="208"/>
      <c r="G2" s="208"/>
      <c r="H2" s="208"/>
      <c r="I2" s="208"/>
      <c r="J2" s="191" t="s">
        <v>4</v>
      </c>
    </row>
    <row r="3" spans="2:10" ht="28.5">
      <c r="B3" s="197"/>
      <c r="C3" s="199"/>
      <c r="D3" s="149" t="s">
        <v>86</v>
      </c>
      <c r="E3" s="149" t="s">
        <v>70</v>
      </c>
      <c r="F3" s="149" t="s">
        <v>79</v>
      </c>
      <c r="G3" s="149" t="s">
        <v>71</v>
      </c>
      <c r="H3" s="149" t="s">
        <v>81</v>
      </c>
      <c r="I3" s="149" t="s">
        <v>80</v>
      </c>
      <c r="J3" s="191"/>
    </row>
    <row r="4" spans="2:10" ht="15.75">
      <c r="B4" s="174"/>
      <c r="C4" s="175"/>
      <c r="D4" s="173"/>
      <c r="E4" s="154"/>
      <c r="F4" s="131"/>
      <c r="G4" s="129"/>
      <c r="H4" s="132"/>
      <c r="I4" s="132"/>
      <c r="J4" s="133"/>
    </row>
    <row r="5" spans="2:10" ht="57">
      <c r="B5" s="128"/>
      <c r="C5" s="130"/>
      <c r="D5" s="184" t="s">
        <v>101</v>
      </c>
      <c r="E5" s="154" t="s">
        <v>72</v>
      </c>
      <c r="F5" s="131">
        <f>IF(E5=$F$29,$G$29,IF(E5=$F$30,$G$30,IF(E5=$F$31,$G$31,IF(E5=$F$32,$G$32,0))))</f>
        <v>5</v>
      </c>
      <c r="G5" s="132" t="s">
        <v>142</v>
      </c>
      <c r="H5" s="181">
        <v>43474</v>
      </c>
      <c r="I5" s="181">
        <v>43474</v>
      </c>
      <c r="J5" s="133"/>
    </row>
    <row r="6" spans="2:10" ht="15.75">
      <c r="B6" s="185" t="s">
        <v>137</v>
      </c>
      <c r="C6" s="128"/>
      <c r="D6" s="173" t="s">
        <v>141</v>
      </c>
      <c r="E6" s="154" t="s">
        <v>77</v>
      </c>
      <c r="F6" s="131">
        <f>IF(E6=$F$29,$G$29,IF(E6=$F$30,$G$30,IF(E6=$F$31,$G$31,IF(E6=$F$32,$G$32,0))))</f>
        <v>2</v>
      </c>
      <c r="G6" s="132" t="s">
        <v>142</v>
      </c>
      <c r="H6" s="181">
        <v>43480</v>
      </c>
      <c r="I6" s="181">
        <v>43480</v>
      </c>
      <c r="J6" s="133"/>
    </row>
    <row r="7" spans="2:10" ht="15.75">
      <c r="B7" s="185" t="s">
        <v>137</v>
      </c>
      <c r="C7" s="128"/>
      <c r="D7" s="173" t="s">
        <v>141</v>
      </c>
      <c r="E7" s="154" t="s">
        <v>77</v>
      </c>
      <c r="F7" s="131">
        <f>IF(E7=$F$29,$G$29,IF(E7=$F$30,$G$30,IF(E7=$F$31,$G$31,IF(E7=$F$32,$G$32,0))))</f>
        <v>2</v>
      </c>
      <c r="G7" s="132" t="s">
        <v>142</v>
      </c>
      <c r="H7" s="181">
        <v>43481</v>
      </c>
      <c r="I7" s="181">
        <v>43481</v>
      </c>
      <c r="J7" s="133"/>
    </row>
    <row r="8" spans="2:10" ht="15.75">
      <c r="B8" s="185" t="s">
        <v>137</v>
      </c>
      <c r="C8" s="128"/>
      <c r="D8" s="173" t="s">
        <v>141</v>
      </c>
      <c r="E8" s="154" t="s">
        <v>77</v>
      </c>
      <c r="F8" s="131">
        <f t="shared" ref="F8" si="0">IF(E8=$F$29,$G$29,IF(E8=$F$30,$G$30,IF(E8=$F$31,$G$31,IF(E8=$F$32,$G$32,0))))</f>
        <v>2</v>
      </c>
      <c r="G8" s="132" t="s">
        <v>142</v>
      </c>
      <c r="H8" s="181">
        <v>43482</v>
      </c>
      <c r="I8" s="181">
        <v>43482</v>
      </c>
      <c r="J8" s="133"/>
    </row>
    <row r="9" spans="2:10" ht="15.75">
      <c r="B9" s="185" t="s">
        <v>137</v>
      </c>
      <c r="C9" s="128"/>
      <c r="D9" s="173" t="s">
        <v>141</v>
      </c>
      <c r="E9" s="154" t="s">
        <v>77</v>
      </c>
      <c r="F9" s="131">
        <f>IF(E9=$F$29,$G$29,IF(E9=$F$30,$G$30,IF(E9=$F$31,$G$31,IF(E9=$F$32,$G$32,0))))</f>
        <v>2</v>
      </c>
      <c r="G9" s="132" t="s">
        <v>142</v>
      </c>
      <c r="H9" s="181">
        <v>43482</v>
      </c>
      <c r="I9" s="181">
        <v>43482</v>
      </c>
      <c r="J9" s="133"/>
    </row>
    <row r="10" spans="2:10" ht="15.75">
      <c r="B10" s="185" t="s">
        <v>137</v>
      </c>
      <c r="C10" s="128"/>
      <c r="D10" s="173" t="s">
        <v>141</v>
      </c>
      <c r="E10" s="154" t="s">
        <v>77</v>
      </c>
      <c r="F10" s="131">
        <f>IF(E10=$F$29,$G$29,IF(E10=$F$30,$G$30,IF(E10=$F$31,$G$31,IF(E10=$F$32,$G$32,0))))</f>
        <v>2</v>
      </c>
      <c r="G10" s="132" t="s">
        <v>142</v>
      </c>
      <c r="H10" s="181">
        <v>43483</v>
      </c>
      <c r="I10" s="181">
        <v>43483</v>
      </c>
      <c r="J10" s="133"/>
    </row>
    <row r="11" spans="2:10" ht="15.75">
      <c r="B11" s="185" t="s">
        <v>137</v>
      </c>
      <c r="C11" s="128"/>
      <c r="D11" s="173" t="s">
        <v>141</v>
      </c>
      <c r="E11" s="154" t="s">
        <v>77</v>
      </c>
      <c r="F11" s="131">
        <f>IF(E11=$F$29,$G$29,IF(E11=$F$30,$G$30,IF(E11=$F$31,$G$31,IF(E11=$F$32,$G$32,0))))</f>
        <v>2</v>
      </c>
      <c r="G11" s="132" t="s">
        <v>142</v>
      </c>
      <c r="H11" s="181">
        <v>43483</v>
      </c>
      <c r="I11" s="181">
        <v>43483</v>
      </c>
      <c r="J11" s="133"/>
    </row>
    <row r="12" spans="2:10" ht="15.75">
      <c r="B12" s="128" t="s">
        <v>138</v>
      </c>
      <c r="C12" s="128"/>
      <c r="D12" s="173" t="s">
        <v>141</v>
      </c>
      <c r="E12" s="154" t="s">
        <v>77</v>
      </c>
      <c r="F12" s="131">
        <f t="shared" ref="F12" si="1">IF(E12=$F$29,$G$29,IF(E12=$F$30,$G$30,IF(E12=$F$31,$G$31,IF(E12=$F$32,$G$32,0))))</f>
        <v>2</v>
      </c>
      <c r="G12" s="132" t="s">
        <v>142</v>
      </c>
      <c r="H12" s="181">
        <v>43483</v>
      </c>
      <c r="I12" s="181">
        <v>43483</v>
      </c>
      <c r="J12" s="133"/>
    </row>
    <row r="13" spans="2:10" ht="15.75">
      <c r="B13" s="128" t="s">
        <v>139</v>
      </c>
      <c r="C13" s="128"/>
      <c r="D13" s="173" t="s">
        <v>141</v>
      </c>
      <c r="E13" s="154" t="s">
        <v>77</v>
      </c>
      <c r="F13" s="131">
        <f>IF(E13=$F$29,$G$29,IF(E13=$F$30,$G$30,IF(E13=$F$31,$G$31,IF(E13=$F$32,$G$32,0))))</f>
        <v>2</v>
      </c>
      <c r="G13" s="132" t="s">
        <v>142</v>
      </c>
      <c r="H13" s="181">
        <v>43486</v>
      </c>
      <c r="I13" s="181">
        <v>43486</v>
      </c>
      <c r="J13" s="133"/>
    </row>
    <row r="14" spans="2:10" ht="15.75">
      <c r="B14" s="185" t="s">
        <v>139</v>
      </c>
      <c r="C14" s="128"/>
      <c r="D14" s="173" t="s">
        <v>141</v>
      </c>
      <c r="E14" s="154" t="s">
        <v>77</v>
      </c>
      <c r="F14" s="131">
        <f>IF(E14=$F$29,$G$29,IF(E14=$F$30,$G$30,IF(E14=$F$31,$G$31,IF(E14=$F$32,$G$32,0))))</f>
        <v>2</v>
      </c>
      <c r="G14" s="132" t="s">
        <v>142</v>
      </c>
      <c r="H14" s="181">
        <v>43486</v>
      </c>
      <c r="I14" s="181">
        <v>43486</v>
      </c>
      <c r="J14" s="133"/>
    </row>
    <row r="15" spans="2:10" ht="15.75">
      <c r="B15" s="128" t="s">
        <v>139</v>
      </c>
      <c r="C15" s="128"/>
      <c r="D15" s="173" t="s">
        <v>141</v>
      </c>
      <c r="E15" s="154" t="s">
        <v>77</v>
      </c>
      <c r="F15" s="131">
        <f>IF(E15=$F$29,$G$29,IF(E15=$F$30,$G$30,IF(E15=$F$31,$G$31,IF(E15=$F$32,$G$32,0))))</f>
        <v>2</v>
      </c>
      <c r="G15" s="132" t="s">
        <v>142</v>
      </c>
      <c r="H15" s="181">
        <v>43486</v>
      </c>
      <c r="I15" s="181">
        <v>43486</v>
      </c>
      <c r="J15" s="133"/>
    </row>
    <row r="16" spans="2:10" ht="15.75">
      <c r="B16" s="128"/>
      <c r="C16" s="130"/>
      <c r="D16" s="173" t="s">
        <v>111</v>
      </c>
      <c r="E16" s="154" t="s">
        <v>73</v>
      </c>
      <c r="F16" s="131">
        <f>IF(E16=$F$29,$G$29,IF(E16=$F$30,$G$30,IF(E16=$F$31,$G$31,IF(E16=$F$32,$G$32,0))))</f>
        <v>8</v>
      </c>
      <c r="G16" s="132" t="s">
        <v>142</v>
      </c>
      <c r="H16" s="181">
        <v>43487</v>
      </c>
      <c r="I16" s="181">
        <v>43488</v>
      </c>
      <c r="J16" s="133"/>
    </row>
    <row r="17" spans="2:10" ht="31.5" customHeight="1">
      <c r="B17" s="128"/>
      <c r="C17" s="130"/>
      <c r="D17" s="242" t="s">
        <v>106</v>
      </c>
      <c r="E17" s="154" t="s">
        <v>73</v>
      </c>
      <c r="F17" s="131">
        <f>IF(E17=$F$29,$G$29,IF(E17=$F$30,$G$30,IF(E17=$F$31,$G$31,IF(E17=$F$32,$G$32,0))))</f>
        <v>8</v>
      </c>
      <c r="G17" s="132" t="s">
        <v>142</v>
      </c>
      <c r="H17" s="181">
        <v>43489</v>
      </c>
      <c r="I17" s="181">
        <v>43489</v>
      </c>
      <c r="J17" s="133"/>
    </row>
    <row r="18" spans="2:10" ht="31.5" customHeight="1">
      <c r="B18" s="128"/>
      <c r="C18" s="130"/>
      <c r="D18" s="243"/>
      <c r="E18" s="154" t="s">
        <v>73</v>
      </c>
      <c r="F18" s="131">
        <f>IF(E18=$F$29,$G$29,IF(E18=$F$30,$G$30,IF(E18=$F$31,$G$31,IF(E18=$F$32,$G$32,0))))</f>
        <v>8</v>
      </c>
      <c r="G18" s="132" t="s">
        <v>142</v>
      </c>
      <c r="H18" s="181">
        <v>43490</v>
      </c>
      <c r="I18" s="181">
        <v>43490</v>
      </c>
      <c r="J18" s="133"/>
    </row>
    <row r="19" spans="2:10">
      <c r="B19" s="134"/>
      <c r="C19" s="130"/>
      <c r="D19" s="129"/>
      <c r="E19" s="154" t="s">
        <v>89</v>
      </c>
      <c r="F19" s="131">
        <f>IF(E19=$F$29,$G$29,IF(E19=$F$30,$G$30,IF(E19=$F$31,$G$31,IF(E19=$F$32,$G$32,0))))</f>
        <v>0</v>
      </c>
      <c r="G19" s="129"/>
      <c r="H19" s="132"/>
      <c r="I19" s="132"/>
      <c r="J19" s="133"/>
    </row>
    <row r="20" spans="2:10">
      <c r="B20" s="192" t="s">
        <v>33</v>
      </c>
      <c r="C20" s="193"/>
      <c r="D20" s="150"/>
      <c r="E20" s="150"/>
      <c r="F20" s="151">
        <f>SUM(F5:F19)</f>
        <v>49</v>
      </c>
      <c r="G20" s="150"/>
      <c r="H20" s="152"/>
      <c r="I20" s="152"/>
      <c r="J20" s="153"/>
    </row>
    <row r="21" spans="2:10">
      <c r="F21" s="1">
        <f>F20/8</f>
        <v>6.125</v>
      </c>
    </row>
    <row r="28" spans="2:10" ht="15">
      <c r="F28" s="155" t="s">
        <v>89</v>
      </c>
      <c r="G28" s="155">
        <v>0</v>
      </c>
    </row>
    <row r="29" spans="2:10" ht="15">
      <c r="F29" s="155" t="s">
        <v>77</v>
      </c>
      <c r="G29" s="155">
        <v>2</v>
      </c>
    </row>
    <row r="30" spans="2:10" ht="15">
      <c r="F30" s="155" t="s">
        <v>88</v>
      </c>
      <c r="G30" s="155">
        <v>3</v>
      </c>
    </row>
    <row r="31" spans="2:10" ht="15">
      <c r="F31" s="155" t="s">
        <v>72</v>
      </c>
      <c r="G31" s="155">
        <v>5</v>
      </c>
    </row>
    <row r="32" spans="2:10" ht="15">
      <c r="F32" s="155" t="s">
        <v>73</v>
      </c>
      <c r="G32" s="155">
        <v>8</v>
      </c>
    </row>
  </sheetData>
  <mergeCells count="7">
    <mergeCell ref="J2:J3"/>
    <mergeCell ref="B20:C20"/>
    <mergeCell ref="D1:I1"/>
    <mergeCell ref="B2:B3"/>
    <mergeCell ref="C2:C3"/>
    <mergeCell ref="D2:I2"/>
    <mergeCell ref="D17:D18"/>
  </mergeCells>
  <dataValidations count="1">
    <dataValidation type="list" allowBlank="1" showInputMessage="1" showErrorMessage="1" sqref="E4:E19">
      <formula1>$F$28:$F$32</formula1>
    </dataValidation>
  </dataValidations>
  <pageMargins left="0.69930555555555596" right="0.69930555555555596" top="0.75" bottom="0.75" header="0.3" footer="0.3"/>
  <pageSetup paperSize="8" scale="4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0" sqref="C10"/>
    </sheetView>
  </sheetViews>
  <sheetFormatPr defaultRowHeight="15"/>
  <cols>
    <col min="1" max="1" width="11.140625" bestFit="1" customWidth="1"/>
    <col min="2" max="2" width="10" customWidth="1"/>
    <col min="3" max="3" width="91.7109375" style="177" customWidth="1"/>
    <col min="4" max="4" width="38.42578125" bestFit="1" customWidth="1"/>
    <col min="5" max="5" width="16" customWidth="1"/>
  </cols>
  <sheetData>
    <row r="1" spans="1:5" ht="27" thickBot="1">
      <c r="A1" s="165" t="s">
        <v>92</v>
      </c>
      <c r="B1" s="166" t="s">
        <v>7</v>
      </c>
      <c r="C1" s="182" t="s">
        <v>91</v>
      </c>
    </row>
    <row r="2" spans="1:5">
      <c r="A2" s="164" t="s">
        <v>100</v>
      </c>
      <c r="B2" s="180" t="s">
        <v>100</v>
      </c>
      <c r="C2" s="178" t="s">
        <v>107</v>
      </c>
      <c r="D2" s="179"/>
      <c r="E2" s="179"/>
    </row>
    <row r="3" spans="1:5">
      <c r="A3" s="158"/>
      <c r="B3" s="158"/>
      <c r="C3" s="178" t="s">
        <v>121</v>
      </c>
      <c r="D3" s="179"/>
    </row>
    <row r="4" spans="1:5">
      <c r="A4" s="158"/>
      <c r="B4" s="158"/>
      <c r="C4" s="178" t="s">
        <v>122</v>
      </c>
    </row>
    <row r="5" spans="1:5">
      <c r="A5" s="158"/>
      <c r="B5" s="158"/>
      <c r="C5" s="178" t="s">
        <v>143</v>
      </c>
      <c r="D5" s="179"/>
    </row>
    <row r="6" spans="1:5">
      <c r="A6" s="158"/>
      <c r="B6" s="158"/>
      <c r="C6" s="176"/>
    </row>
    <row r="7" spans="1:5">
      <c r="A7" s="158"/>
      <c r="B7" s="158"/>
      <c r="C7" s="178"/>
    </row>
    <row r="8" spans="1:5">
      <c r="A8" s="158"/>
      <c r="B8" s="158"/>
      <c r="C8" s="176"/>
    </row>
    <row r="9" spans="1:5">
      <c r="A9" s="158"/>
      <c r="B9" s="158"/>
      <c r="C9" s="176"/>
    </row>
    <row r="10" spans="1:5">
      <c r="A10" s="158"/>
      <c r="B10" s="158"/>
      <c r="C10" s="176"/>
    </row>
    <row r="11" spans="1:5">
      <c r="A11" s="158"/>
      <c r="B11" s="158"/>
      <c r="C11" s="176"/>
    </row>
    <row r="12" spans="1:5">
      <c r="A12" s="158"/>
      <c r="B12" s="158"/>
      <c r="C12" s="176"/>
    </row>
    <row r="13" spans="1:5">
      <c r="A13" s="158"/>
      <c r="B13" s="158"/>
      <c r="C13" s="176"/>
    </row>
    <row r="14" spans="1:5">
      <c r="A14" s="158"/>
      <c r="B14" s="158"/>
      <c r="C14" s="1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/>
  <cols>
    <col min="1" max="1" width="9.140625" style="156"/>
    <col min="2" max="2" width="96.85546875" style="156" customWidth="1"/>
    <col min="3" max="16384" width="9.140625" style="156"/>
  </cols>
  <sheetData>
    <row r="1" spans="1:6" ht="15.75" thickBot="1">
      <c r="A1" s="209" t="s">
        <v>96</v>
      </c>
      <c r="B1" s="210"/>
    </row>
    <row r="2" spans="1:6">
      <c r="A2" s="162">
        <v>1</v>
      </c>
      <c r="B2" s="163" t="s">
        <v>97</v>
      </c>
    </row>
    <row r="3" spans="1:6">
      <c r="A3" s="159">
        <v>2</v>
      </c>
      <c r="B3" s="160" t="s">
        <v>94</v>
      </c>
    </row>
    <row r="4" spans="1:6" ht="15.75" thickBot="1">
      <c r="A4" s="159">
        <v>3</v>
      </c>
      <c r="B4" s="160" t="s">
        <v>90</v>
      </c>
    </row>
    <row r="5" spans="1:6" ht="30.75" thickBot="1">
      <c r="A5" s="159">
        <v>4</v>
      </c>
      <c r="B5" s="161" t="s">
        <v>95</v>
      </c>
      <c r="E5" s="211" t="s">
        <v>98</v>
      </c>
      <c r="F5" s="212"/>
    </row>
    <row r="6" spans="1:6">
      <c r="A6" s="159">
        <v>5</v>
      </c>
      <c r="B6" s="160" t="s">
        <v>93</v>
      </c>
      <c r="E6" s="167" t="s">
        <v>77</v>
      </c>
      <c r="F6" s="168">
        <v>2</v>
      </c>
    </row>
    <row r="7" spans="1:6" ht="45">
      <c r="A7" s="157">
        <v>6</v>
      </c>
      <c r="B7" s="172" t="s">
        <v>99</v>
      </c>
      <c r="E7" s="169" t="s">
        <v>88</v>
      </c>
      <c r="F7" s="170">
        <v>3</v>
      </c>
    </row>
    <row r="8" spans="1:6">
      <c r="A8" s="157"/>
      <c r="B8" s="157"/>
      <c r="E8" s="169" t="s">
        <v>72</v>
      </c>
      <c r="F8" s="170">
        <v>5</v>
      </c>
    </row>
    <row r="9" spans="1:6" ht="15.75" thickBot="1">
      <c r="A9" s="157"/>
      <c r="B9" s="157"/>
      <c r="E9" s="171" t="s">
        <v>73</v>
      </c>
      <c r="F9" s="142">
        <v>8</v>
      </c>
    </row>
  </sheetData>
  <mergeCells count="2">
    <mergeCell ref="A1:B1"/>
    <mergeCell ref="E5:F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35"/>
  <sheetViews>
    <sheetView topLeftCell="B19" zoomScale="71" zoomScaleNormal="71" workbookViewId="0">
      <selection activeCell="K27" sqref="K27"/>
    </sheetView>
  </sheetViews>
  <sheetFormatPr defaultColWidth="9.140625" defaultRowHeight="27" customHeight="1"/>
  <cols>
    <col min="1" max="1" width="9.140625" style="1" customWidth="1"/>
    <col min="2" max="2" width="40.140625" style="1" customWidth="1"/>
    <col min="3" max="3" width="11" style="62" customWidth="1"/>
    <col min="4" max="4" width="14" style="1" customWidth="1"/>
    <col min="5" max="5" width="15.5703125" style="1" customWidth="1"/>
    <col min="6" max="6" width="9.140625" style="1" customWidth="1"/>
    <col min="7" max="7" width="9.5703125" style="1" customWidth="1"/>
    <col min="8" max="8" width="11.5703125" style="1" customWidth="1"/>
    <col min="9" max="9" width="4" style="1" customWidth="1"/>
    <col min="10" max="10" width="11.42578125" style="1" customWidth="1"/>
    <col min="11" max="16384" width="9.140625" style="1"/>
  </cols>
  <sheetData>
    <row r="1" spans="2:5" ht="27" customHeight="1" thickBot="1"/>
    <row r="2" spans="2:5" ht="27" customHeight="1" thickBot="1">
      <c r="B2" s="69" t="s">
        <v>0</v>
      </c>
      <c r="C2" s="70" t="s">
        <v>1</v>
      </c>
      <c r="D2" s="71" t="s">
        <v>2</v>
      </c>
    </row>
    <row r="3" spans="2:5" ht="14.25">
      <c r="B3" s="72" t="s">
        <v>5</v>
      </c>
      <c r="C3" s="94">
        <v>43290</v>
      </c>
      <c r="D3" s="217">
        <f>NETWORKDAYS(C3,C4)</f>
        <v>13</v>
      </c>
    </row>
    <row r="4" spans="2:5" ht="27" customHeight="1" thickBot="1">
      <c r="B4" s="73" t="s">
        <v>10</v>
      </c>
      <c r="C4" s="95">
        <v>43306</v>
      </c>
      <c r="D4" s="218"/>
    </row>
    <row r="5" spans="2:5" ht="33" customHeight="1">
      <c r="B5" s="74"/>
      <c r="C5" s="96"/>
      <c r="D5" s="135"/>
    </row>
    <row r="6" spans="2:5" ht="22.5" customHeight="1" thickBot="1">
      <c r="C6" s="75"/>
    </row>
    <row r="7" spans="2:5" ht="43.5" thickBot="1">
      <c r="B7" s="69" t="s">
        <v>11</v>
      </c>
      <c r="C7" s="76" t="s">
        <v>12</v>
      </c>
      <c r="D7" s="3" t="s">
        <v>13</v>
      </c>
      <c r="E7" s="3" t="s">
        <v>14</v>
      </c>
    </row>
    <row r="8" spans="2:5" ht="14.25">
      <c r="B8" s="144"/>
      <c r="C8" s="145"/>
      <c r="D8" s="146"/>
      <c r="E8" s="146"/>
    </row>
    <row r="9" spans="2:5" ht="24.75" customHeight="1">
      <c r="B9" s="89" t="s">
        <v>15</v>
      </c>
      <c r="C9" s="97">
        <v>2</v>
      </c>
      <c r="D9" s="101">
        <f>(D3*C9*8)</f>
        <v>208</v>
      </c>
      <c r="E9" s="101">
        <f>E28</f>
        <v>188</v>
      </c>
    </row>
    <row r="10" spans="2:5" ht="27" customHeight="1">
      <c r="B10" s="90" t="s">
        <v>66</v>
      </c>
      <c r="C10" s="98">
        <v>2</v>
      </c>
      <c r="D10" s="102">
        <f>(D3*C10*8)</f>
        <v>208</v>
      </c>
      <c r="E10" s="102">
        <f>F28</f>
        <v>188</v>
      </c>
    </row>
    <row r="11" spans="2:5" ht="27" customHeight="1">
      <c r="B11" s="77" t="s">
        <v>67</v>
      </c>
      <c r="C11" s="98">
        <v>3</v>
      </c>
      <c r="D11" s="102">
        <f>(D3*C11*8)</f>
        <v>312</v>
      </c>
      <c r="E11" s="102">
        <f>G28</f>
        <v>282</v>
      </c>
    </row>
    <row r="12" spans="2:5" ht="27" customHeight="1" thickBot="1">
      <c r="B12" s="73" t="s">
        <v>16</v>
      </c>
      <c r="C12" s="99">
        <v>1</v>
      </c>
      <c r="D12" s="103">
        <f>(D3*C12*8)</f>
        <v>104</v>
      </c>
      <c r="E12" s="103">
        <f>H28</f>
        <v>94</v>
      </c>
    </row>
    <row r="13" spans="2:5" ht="27" customHeight="1" thickBot="1">
      <c r="B13" s="78"/>
      <c r="C13" s="100"/>
      <c r="D13" s="104"/>
      <c r="E13" s="104"/>
    </row>
    <row r="14" spans="2:5" ht="27" customHeight="1" thickBot="1">
      <c r="B14" s="78"/>
      <c r="C14" s="100"/>
      <c r="D14" s="104"/>
      <c r="E14" s="104"/>
    </row>
    <row r="15" spans="2:5" ht="21.75" customHeight="1" thickBot="1">
      <c r="B15" s="78"/>
      <c r="C15" s="100"/>
      <c r="D15" s="104"/>
      <c r="E15" s="104"/>
    </row>
    <row r="16" spans="2:5" ht="29.25" customHeight="1" thickBot="1">
      <c r="B16" s="78"/>
      <c r="C16" s="100"/>
      <c r="D16" s="104"/>
      <c r="E16" s="104"/>
    </row>
    <row r="17" spans="2:9" ht="25.5" customHeight="1" thickBot="1">
      <c r="B17" s="78"/>
      <c r="C17" s="100"/>
      <c r="D17" s="104"/>
      <c r="E17" s="104"/>
    </row>
    <row r="18" spans="2:9" ht="27" customHeight="1" thickBot="1">
      <c r="B18" s="79" t="s">
        <v>17</v>
      </c>
      <c r="C18" s="105">
        <f>SUM(C9:C12)</f>
        <v>8</v>
      </c>
      <c r="D18" s="106">
        <f>SUM(D9:D12)</f>
        <v>832</v>
      </c>
      <c r="E18" s="106">
        <f>SUM(E9:E12)</f>
        <v>752</v>
      </c>
    </row>
    <row r="19" spans="2:9" ht="27" customHeight="1" thickBot="1">
      <c r="B19" s="127" t="s">
        <v>18</v>
      </c>
      <c r="C19" s="127"/>
      <c r="D19" s="127"/>
    </row>
    <row r="20" spans="2:9" ht="43.5" thickBot="1">
      <c r="B20" s="80" t="s">
        <v>19</v>
      </c>
      <c r="C20" s="2" t="s">
        <v>20</v>
      </c>
      <c r="D20" s="3" t="s">
        <v>21</v>
      </c>
      <c r="E20" s="3" t="s">
        <v>8</v>
      </c>
      <c r="F20" s="3" t="s">
        <v>68</v>
      </c>
      <c r="G20" s="3" t="s">
        <v>69</v>
      </c>
      <c r="H20" s="3" t="s">
        <v>9</v>
      </c>
      <c r="I20" s="81"/>
    </row>
    <row r="21" spans="2:9" ht="27" customHeight="1">
      <c r="B21" s="107" t="s">
        <v>22</v>
      </c>
      <c r="C21" s="108">
        <v>2</v>
      </c>
      <c r="D21" s="101">
        <f>(C$18*C21)</f>
        <v>16</v>
      </c>
      <c r="E21" s="101">
        <f>(C$9*C21)</f>
        <v>4</v>
      </c>
      <c r="F21" s="101">
        <f>(C$10*C21)</f>
        <v>4</v>
      </c>
      <c r="G21" s="101">
        <f>(C$11*C21)</f>
        <v>6</v>
      </c>
      <c r="H21" s="101">
        <f>(C$12*C21)</f>
        <v>2</v>
      </c>
      <c r="I21" s="81"/>
    </row>
    <row r="22" spans="2:9" ht="23.25" customHeight="1">
      <c r="B22" s="109" t="s">
        <v>23</v>
      </c>
      <c r="C22" s="110">
        <v>0.5</v>
      </c>
      <c r="D22" s="101">
        <f>(10*C18*C22)</f>
        <v>40</v>
      </c>
      <c r="E22" s="102">
        <f>(10*C9*C22)</f>
        <v>10</v>
      </c>
      <c r="F22" s="102">
        <f>(10*C10*C22)</f>
        <v>10</v>
      </c>
      <c r="G22" s="102">
        <f>(10*C11*C22)</f>
        <v>15</v>
      </c>
      <c r="H22" s="102">
        <f>(10*C12*C22)</f>
        <v>5</v>
      </c>
      <c r="I22" s="81"/>
    </row>
    <row r="23" spans="2:9" ht="19.5" customHeight="1">
      <c r="B23" s="109" t="s">
        <v>24</v>
      </c>
      <c r="C23" s="110">
        <v>2</v>
      </c>
      <c r="D23" s="101">
        <f>(C$18*C23)</f>
        <v>16</v>
      </c>
      <c r="E23" s="102">
        <f>(C9*C23)</f>
        <v>4</v>
      </c>
      <c r="F23" s="102">
        <f>(C10*C23)</f>
        <v>4</v>
      </c>
      <c r="G23" s="102">
        <f>(C11*C23)</f>
        <v>6</v>
      </c>
      <c r="H23" s="102">
        <f>(C12*C23)</f>
        <v>2</v>
      </c>
      <c r="I23" s="81"/>
    </row>
    <row r="24" spans="2:9" ht="22.5" customHeight="1">
      <c r="B24" s="109" t="s">
        <v>25</v>
      </c>
      <c r="C24" s="110">
        <v>0</v>
      </c>
      <c r="D24" s="101">
        <f>(C$18*C24)</f>
        <v>0</v>
      </c>
      <c r="E24" s="102">
        <f>(C9*C24)</f>
        <v>0</v>
      </c>
      <c r="F24" s="102">
        <f>(C10*C24)</f>
        <v>0</v>
      </c>
      <c r="G24" s="102">
        <f>(C11*C24)</f>
        <v>0</v>
      </c>
      <c r="H24" s="102">
        <f>(C12*C24)</f>
        <v>0</v>
      </c>
      <c r="I24" s="81"/>
    </row>
    <row r="25" spans="2:9" ht="27" customHeight="1" thickBot="1">
      <c r="B25" s="111" t="s">
        <v>26</v>
      </c>
      <c r="C25" s="112">
        <v>1</v>
      </c>
      <c r="D25" s="113">
        <f>(C$18*C25)</f>
        <v>8</v>
      </c>
      <c r="E25" s="114">
        <f>(C9*C25)</f>
        <v>2</v>
      </c>
      <c r="F25" s="114">
        <f>(C10*C25)</f>
        <v>2</v>
      </c>
      <c r="G25" s="114">
        <f>(C11*C25)</f>
        <v>3</v>
      </c>
      <c r="H25" s="114">
        <f>(C12*C25)</f>
        <v>1</v>
      </c>
      <c r="I25" s="81"/>
    </row>
    <row r="26" spans="2:9" ht="27" customHeight="1" thickBot="1">
      <c r="B26" s="115" t="s">
        <v>76</v>
      </c>
      <c r="C26" s="116"/>
      <c r="D26" s="117">
        <f>'Resource &amp; Vacation Details'!D26:I26</f>
        <v>0</v>
      </c>
      <c r="E26" s="117">
        <f>SUM('Resource &amp; Vacation Details'!E15,'Resource &amp; Vacation Details'!F15)</f>
        <v>0</v>
      </c>
      <c r="F26" s="117">
        <f>SUM('Resource &amp; Vacation Details'!E22,'Resource &amp; Vacation Details'!F22)</f>
        <v>0</v>
      </c>
      <c r="G26" s="117">
        <f>SUM('Resource &amp; Vacation Details'!E18,'Resource &amp; Vacation Details'!F18)</f>
        <v>0</v>
      </c>
      <c r="H26" s="117">
        <f>SUM('Resource &amp; Vacation Details'!E24,'Resource &amp; Vacation Details'!F24)</f>
        <v>0</v>
      </c>
      <c r="I26" s="81"/>
    </row>
    <row r="27" spans="2:9" ht="27" customHeight="1" thickBot="1">
      <c r="B27" s="219" t="s">
        <v>27</v>
      </c>
      <c r="C27" s="220"/>
      <c r="D27" s="118">
        <f>ROUND(SUM(D21:D26),0)</f>
        <v>80</v>
      </c>
      <c r="E27" s="116">
        <f>SUM(E21:E26)</f>
        <v>20</v>
      </c>
      <c r="F27" s="117">
        <f>SUM(F21:F26)</f>
        <v>20</v>
      </c>
      <c r="G27" s="117">
        <f>SUM(G21:G26)</f>
        <v>30</v>
      </c>
      <c r="H27" s="117">
        <f>SUM(H21:H26)</f>
        <v>10</v>
      </c>
      <c r="I27" s="81"/>
    </row>
    <row r="28" spans="2:9" ht="27" customHeight="1" thickBot="1">
      <c r="B28" s="219" t="s">
        <v>28</v>
      </c>
      <c r="C28" s="220"/>
      <c r="D28" s="119">
        <f>ROUND(('Resource &amp; Vacation Details'!H25)-('Sprint # 10 - Details'!D27),0)</f>
        <v>752</v>
      </c>
      <c r="E28" s="120">
        <f>(('Resource &amp; Vacation Details'!I15)-(SUM('Sprint # 10 - Details'!E21:E26)))</f>
        <v>188</v>
      </c>
      <c r="F28" s="121">
        <f>(('Resource &amp; Vacation Details'!I18)-(SUM('Sprint # 10 - Details'!F21:F26)))</f>
        <v>188</v>
      </c>
      <c r="G28" s="121">
        <f>(('Resource &amp; Vacation Details'!I22)-(SUM('Sprint # 10 - Details'!G21:G26)))</f>
        <v>282</v>
      </c>
      <c r="H28" s="121">
        <f>(('Resource &amp; Vacation Details'!I24)-(SUM('Sprint # 10 - Details'!H21:H26)))</f>
        <v>94</v>
      </c>
      <c r="I28" s="81"/>
    </row>
    <row r="29" spans="2:9" ht="27" customHeight="1" thickBot="1">
      <c r="B29" s="215" t="s">
        <v>29</v>
      </c>
      <c r="C29" s="216"/>
      <c r="D29" s="122" t="e">
        <f>#REF!</f>
        <v>#REF!</v>
      </c>
      <c r="E29" s="120" t="e">
        <f>#REF!</f>
        <v>#REF!</v>
      </c>
      <c r="F29" s="121" t="e">
        <f>#REF!</f>
        <v>#REF!</v>
      </c>
      <c r="G29" s="121" t="e">
        <f>#REF!</f>
        <v>#REF!</v>
      </c>
      <c r="H29" s="121" t="e">
        <f>#REF!</f>
        <v>#REF!</v>
      </c>
      <c r="I29" s="81"/>
    </row>
    <row r="30" spans="2:9" ht="27" customHeight="1" thickBot="1">
      <c r="B30" s="213" t="s">
        <v>30</v>
      </c>
      <c r="C30" s="214"/>
      <c r="D30" s="123" t="e">
        <f>((D29)/(D28))</f>
        <v>#REF!</v>
      </c>
      <c r="E30" s="123" t="e">
        <f>((E29)/(E28))</f>
        <v>#REF!</v>
      </c>
      <c r="F30" s="123" t="e">
        <f>((F29)/(F28))</f>
        <v>#REF!</v>
      </c>
      <c r="G30" s="123" t="e">
        <f>((G29)/(G28))</f>
        <v>#REF!</v>
      </c>
      <c r="H30" s="123" t="e">
        <f>((H29)/(H28))</f>
        <v>#REF!</v>
      </c>
    </row>
    <row r="31" spans="2:9" ht="27" customHeight="1" thickBot="1">
      <c r="B31" s="213" t="s">
        <v>31</v>
      </c>
      <c r="C31" s="214"/>
      <c r="D31" s="124" t="e">
        <f>(D28-D29)</f>
        <v>#REF!</v>
      </c>
      <c r="E31" s="125" t="e">
        <f>(E28-E29)</f>
        <v>#REF!</v>
      </c>
      <c r="F31" s="126" t="e">
        <f>(F28-F29)</f>
        <v>#REF!</v>
      </c>
      <c r="G31" s="125" t="e">
        <f>(G28-G29)</f>
        <v>#REF!</v>
      </c>
      <c r="H31" s="126" t="e">
        <f>(H28-H29)</f>
        <v>#REF!</v>
      </c>
    </row>
    <row r="32" spans="2:9" ht="27" customHeight="1" thickBot="1">
      <c r="B32" s="215" t="s">
        <v>32</v>
      </c>
      <c r="C32" s="216"/>
      <c r="D32" s="123" t="e">
        <f>((D31)/(D28))</f>
        <v>#REF!</v>
      </c>
      <c r="E32" s="123" t="e">
        <f>((E31)/(E28))</f>
        <v>#REF!</v>
      </c>
      <c r="F32" s="123" t="e">
        <f>((F31)/(F28))</f>
        <v>#REF!</v>
      </c>
      <c r="G32" s="123" t="e">
        <f>((G31)/(G28))</f>
        <v>#REF!</v>
      </c>
      <c r="H32" s="123" t="e">
        <f>((H31)/(H28))</f>
        <v>#REF!</v>
      </c>
    </row>
    <row r="35" ht="28.5" customHeight="1"/>
  </sheetData>
  <mergeCells count="7">
    <mergeCell ref="B30:C30"/>
    <mergeCell ref="B31:C31"/>
    <mergeCell ref="B32:C32"/>
    <mergeCell ref="D3:D4"/>
    <mergeCell ref="B27:C27"/>
    <mergeCell ref="B28:C28"/>
    <mergeCell ref="B29:C29"/>
  </mergeCells>
  <pageMargins left="0.69930555555555596" right="0.69930555555555596" top="0.75" bottom="0.75" header="0.3" footer="0.3"/>
  <pageSetup paperSize="8" scale="39" fitToHeight="0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opLeftCell="A13" workbookViewId="0">
      <selection activeCell="K2" sqref="K2"/>
    </sheetView>
  </sheetViews>
  <sheetFormatPr defaultColWidth="14.85546875" defaultRowHeight="18" customHeight="1"/>
  <cols>
    <col min="1" max="1" width="5.5703125" style="6" customWidth="1"/>
    <col min="2" max="2" width="20.28515625" style="7" customWidth="1"/>
    <col min="3" max="3" width="11" style="6" customWidth="1"/>
    <col min="4" max="6" width="9.5703125" style="8" customWidth="1"/>
    <col min="7" max="7" width="10" style="8" customWidth="1"/>
    <col min="8" max="8" width="8" style="8" customWidth="1"/>
    <col min="9" max="9" width="8.5703125" style="8" customWidth="1"/>
    <col min="10" max="10" width="9.5703125" style="9" customWidth="1"/>
    <col min="11" max="11" width="9.85546875" style="10" customWidth="1"/>
    <col min="12" max="12" width="9.7109375" style="10" customWidth="1"/>
    <col min="13" max="13" width="27.140625" style="7" customWidth="1"/>
    <col min="14" max="15" width="3.28515625" style="6" customWidth="1"/>
    <col min="16" max="16" width="11.85546875" style="6" bestFit="1" customWidth="1"/>
    <col min="17" max="17" width="5.140625" style="6" bestFit="1" customWidth="1"/>
    <col min="18" max="18" width="8.85546875" style="6" bestFit="1" customWidth="1"/>
    <col min="19" max="19" width="9.42578125" style="6" bestFit="1" customWidth="1"/>
    <col min="20" max="23" width="3.28515625" style="6" customWidth="1"/>
    <col min="24" max="16384" width="14.85546875" style="7"/>
  </cols>
  <sheetData>
    <row r="1" spans="1:40" ht="18" customHeight="1" thickBot="1"/>
    <row r="2" spans="1:40" s="1" customFormat="1" ht="27" customHeight="1">
      <c r="C2" s="62"/>
      <c r="K2" s="63"/>
      <c r="L2" s="64"/>
      <c r="M2" s="65"/>
      <c r="N2" s="66"/>
      <c r="O2" s="66"/>
      <c r="P2" s="137" t="s">
        <v>70</v>
      </c>
      <c r="Q2" s="138" t="s">
        <v>77</v>
      </c>
      <c r="R2" s="138" t="s">
        <v>72</v>
      </c>
      <c r="S2" s="138" t="s">
        <v>73</v>
      </c>
      <c r="T2" s="139" t="s">
        <v>75</v>
      </c>
      <c r="U2" s="66"/>
      <c r="V2" s="66"/>
      <c r="W2" s="66"/>
      <c r="X2" s="65"/>
      <c r="Y2" s="65"/>
      <c r="Z2" s="65"/>
      <c r="AB2" s="67"/>
      <c r="AC2" s="67"/>
      <c r="AE2" s="68"/>
      <c r="AF2" s="68"/>
      <c r="AH2" s="67"/>
      <c r="AI2" s="67"/>
      <c r="AK2" s="67"/>
      <c r="AL2" s="67"/>
      <c r="AN2" s="63"/>
    </row>
    <row r="3" spans="1:40" s="1" customFormat="1" ht="27" customHeight="1" thickBot="1">
      <c r="C3" s="62"/>
      <c r="K3" s="63"/>
      <c r="L3" s="64"/>
      <c r="M3" s="65"/>
      <c r="N3" s="66"/>
      <c r="O3" s="136"/>
      <c r="P3" s="140" t="s">
        <v>74</v>
      </c>
      <c r="Q3" s="141">
        <v>3</v>
      </c>
      <c r="R3" s="141">
        <v>6</v>
      </c>
      <c r="S3" s="141">
        <v>8</v>
      </c>
      <c r="T3" s="142">
        <v>16</v>
      </c>
      <c r="U3" s="66"/>
      <c r="V3" s="66"/>
      <c r="W3" s="66"/>
      <c r="X3" s="65"/>
      <c r="Y3" s="65"/>
      <c r="Z3" s="65"/>
      <c r="AB3" s="67"/>
      <c r="AC3" s="67"/>
      <c r="AE3" s="68"/>
      <c r="AF3" s="68"/>
      <c r="AH3" s="67"/>
      <c r="AI3" s="67"/>
      <c r="AK3" s="67"/>
      <c r="AL3" s="67"/>
      <c r="AN3" s="63"/>
    </row>
    <row r="4" spans="1:40" ht="18" customHeight="1" thickBot="1">
      <c r="X4" s="58"/>
      <c r="Y4" s="58"/>
      <c r="Z4" s="58"/>
      <c r="AA4" s="58"/>
      <c r="AB4" s="58"/>
      <c r="AC4" s="58"/>
      <c r="AD4" s="58"/>
      <c r="AE4" s="58"/>
    </row>
    <row r="5" spans="1:40" ht="18" customHeight="1">
      <c r="B5" s="11" t="s">
        <v>5</v>
      </c>
      <c r="C5" s="12">
        <v>43290</v>
      </c>
    </row>
    <row r="6" spans="1:40" ht="18" customHeight="1">
      <c r="B6" s="13" t="s">
        <v>10</v>
      </c>
      <c r="C6" s="14">
        <v>43306</v>
      </c>
    </row>
    <row r="7" spans="1:40" ht="18" customHeight="1">
      <c r="B7" s="13" t="s">
        <v>2</v>
      </c>
      <c r="C7" s="15">
        <f>NETWORKDAYS(C5,C6)</f>
        <v>13</v>
      </c>
    </row>
    <row r="8" spans="1:40" ht="18" customHeight="1">
      <c r="B8" s="13" t="s">
        <v>55</v>
      </c>
      <c r="C8" s="15">
        <v>0</v>
      </c>
    </row>
    <row r="9" spans="1:40" ht="18" customHeight="1">
      <c r="B9" s="13" t="s">
        <v>34</v>
      </c>
      <c r="C9" s="15">
        <v>8</v>
      </c>
    </row>
    <row r="11" spans="1:40" ht="18" customHeight="1">
      <c r="A11" s="238" t="s">
        <v>35</v>
      </c>
      <c r="B11" s="238" t="s">
        <v>36</v>
      </c>
      <c r="C11" s="240" t="s">
        <v>37</v>
      </c>
      <c r="D11" s="226" t="s">
        <v>38</v>
      </c>
      <c r="E11" s="227"/>
      <c r="F11" s="227"/>
      <c r="G11" s="227"/>
      <c r="H11" s="227"/>
      <c r="I11" s="227"/>
      <c r="J11" s="228"/>
      <c r="K11" s="229" t="s">
        <v>39</v>
      </c>
      <c r="L11" s="230"/>
      <c r="M11" s="230"/>
      <c r="N11" s="229" t="s">
        <v>40</v>
      </c>
      <c r="O11" s="230"/>
      <c r="P11" s="230"/>
      <c r="Q11" s="230"/>
      <c r="R11" s="230"/>
      <c r="S11" s="230"/>
      <c r="T11" s="230"/>
      <c r="U11" s="230"/>
      <c r="V11" s="230"/>
      <c r="W11" s="231"/>
    </row>
    <row r="12" spans="1:40" ht="41.25" customHeight="1" thickBot="1">
      <c r="A12" s="239"/>
      <c r="B12" s="239"/>
      <c r="C12" s="241"/>
      <c r="D12" s="16" t="s">
        <v>41</v>
      </c>
      <c r="E12" s="17" t="s">
        <v>42</v>
      </c>
      <c r="F12" s="17" t="s">
        <v>43</v>
      </c>
      <c r="G12" s="17" t="s">
        <v>44</v>
      </c>
      <c r="H12" s="17" t="s">
        <v>45</v>
      </c>
      <c r="I12" s="17" t="s">
        <v>46</v>
      </c>
      <c r="J12" s="36" t="s">
        <v>47</v>
      </c>
      <c r="K12" s="37" t="s">
        <v>48</v>
      </c>
      <c r="L12" s="38" t="s">
        <v>49</v>
      </c>
      <c r="M12" s="35" t="s">
        <v>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40" ht="18" customHeight="1">
      <c r="A13" s="18">
        <v>1</v>
      </c>
      <c r="B13" s="19" t="s">
        <v>56</v>
      </c>
      <c r="C13" s="83" t="s">
        <v>8</v>
      </c>
      <c r="D13" s="21">
        <f>NETWORKDAYS(K13,L13)</f>
        <v>0</v>
      </c>
      <c r="E13" s="22">
        <f>(C$9*D13)</f>
        <v>0</v>
      </c>
      <c r="F13" s="22">
        <f>(C$8*C$9)</f>
        <v>0</v>
      </c>
      <c r="G13" s="22">
        <f>((C$7)-(C$8+D13))</f>
        <v>13</v>
      </c>
      <c r="H13" s="22">
        <f>(C$7*C$9)</f>
        <v>104</v>
      </c>
      <c r="I13" s="22">
        <f>(C$9*G13)</f>
        <v>104</v>
      </c>
      <c r="J13" s="40">
        <v>1</v>
      </c>
      <c r="K13" s="41"/>
      <c r="L13" s="41"/>
      <c r="M13" s="19"/>
      <c r="N13" s="42"/>
      <c r="O13" s="27"/>
      <c r="P13" s="27"/>
      <c r="Q13" s="44"/>
      <c r="R13" s="44"/>
      <c r="S13" s="27"/>
      <c r="T13" s="27"/>
      <c r="U13" s="27"/>
      <c r="V13" s="27"/>
      <c r="W13" s="27"/>
    </row>
    <row r="14" spans="1:40" ht="18" customHeight="1" thickBot="1">
      <c r="A14" s="18">
        <v>2</v>
      </c>
      <c r="B14" s="82" t="s">
        <v>57</v>
      </c>
      <c r="C14" s="83" t="s">
        <v>8</v>
      </c>
      <c r="D14" s="21">
        <f>NETWORKDAYS(K14,L14)</f>
        <v>0</v>
      </c>
      <c r="E14" s="22">
        <f>(C$9*D14)</f>
        <v>0</v>
      </c>
      <c r="F14" s="22">
        <f>(C$8*C$9)</f>
        <v>0</v>
      </c>
      <c r="G14" s="22">
        <f>((C$7)-(C$8+D14))</f>
        <v>13</v>
      </c>
      <c r="H14" s="22">
        <f>(C$7*C$9)</f>
        <v>104</v>
      </c>
      <c r="I14" s="22">
        <f>(C$9*G14)</f>
        <v>104</v>
      </c>
      <c r="J14" s="40">
        <v>1</v>
      </c>
      <c r="K14" s="41"/>
      <c r="L14" s="43"/>
      <c r="M14" s="19"/>
      <c r="N14" s="42"/>
      <c r="O14" s="27"/>
      <c r="P14" s="27"/>
      <c r="Q14" s="27"/>
      <c r="R14" s="44"/>
      <c r="S14" s="44"/>
      <c r="T14" s="44"/>
      <c r="U14" s="44"/>
      <c r="V14" s="44"/>
      <c r="W14" s="44"/>
    </row>
    <row r="15" spans="1:40" ht="18" customHeight="1" thickBot="1">
      <c r="A15" s="23">
        <f>COUNT(A13:A14)</f>
        <v>2</v>
      </c>
      <c r="B15" s="224"/>
      <c r="C15" s="225"/>
      <c r="D15" s="24">
        <f t="shared" ref="D15:I15" si="0">SUM(D13:D14)</f>
        <v>0</v>
      </c>
      <c r="E15" s="25">
        <f t="shared" si="0"/>
        <v>0</v>
      </c>
      <c r="F15" s="25">
        <f t="shared" si="0"/>
        <v>0</v>
      </c>
      <c r="G15" s="25">
        <f t="shared" si="0"/>
        <v>26</v>
      </c>
      <c r="H15" s="25">
        <f t="shared" si="0"/>
        <v>208</v>
      </c>
      <c r="I15" s="25">
        <f t="shared" si="0"/>
        <v>208</v>
      </c>
      <c r="J15" s="221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3"/>
    </row>
    <row r="16" spans="1:40" ht="18" customHeight="1">
      <c r="A16" s="26">
        <v>1</v>
      </c>
      <c r="B16" s="91" t="s">
        <v>58</v>
      </c>
      <c r="C16" s="83" t="s">
        <v>60</v>
      </c>
      <c r="D16" s="21">
        <f>NETWORKDAYS(K16,L16)</f>
        <v>0</v>
      </c>
      <c r="E16" s="22">
        <f t="shared" ref="E16" si="1">(C$9*D16)</f>
        <v>0</v>
      </c>
      <c r="F16" s="22">
        <f>(C$8*C$9)</f>
        <v>0</v>
      </c>
      <c r="G16" s="22">
        <f>((C$7)-(C$8+D16))</f>
        <v>13</v>
      </c>
      <c r="H16" s="22">
        <f>(C$7*C$9)</f>
        <v>104</v>
      </c>
      <c r="I16" s="22">
        <f t="shared" ref="I16" si="2">(G16*C$9)</f>
        <v>104</v>
      </c>
      <c r="J16" s="45">
        <v>1</v>
      </c>
      <c r="K16" s="46"/>
      <c r="L16" s="47"/>
      <c r="M16" s="31"/>
      <c r="N16" s="26"/>
      <c r="O16" s="20"/>
      <c r="P16" s="20"/>
      <c r="Q16" s="27"/>
      <c r="R16" s="27"/>
      <c r="S16" s="20"/>
      <c r="T16" s="20"/>
      <c r="U16" s="20"/>
      <c r="V16" s="20"/>
      <c r="W16" s="20"/>
    </row>
    <row r="17" spans="1:23" ht="18" customHeight="1" thickBot="1">
      <c r="A17" s="18">
        <v>2</v>
      </c>
      <c r="B17" s="84" t="s">
        <v>59</v>
      </c>
      <c r="C17" s="85" t="s">
        <v>60</v>
      </c>
      <c r="D17" s="21">
        <f>NETWORKDAYS(K17,L17)</f>
        <v>0</v>
      </c>
      <c r="E17" s="22">
        <f>(C$9*D17)</f>
        <v>0</v>
      </c>
      <c r="F17" s="22">
        <f t="shared" ref="F17" si="3">(C$8*C$9)</f>
        <v>0</v>
      </c>
      <c r="G17" s="22">
        <f>((C$7)-(C$8+D17))</f>
        <v>13</v>
      </c>
      <c r="H17" s="22">
        <f>(C$7*C$9)</f>
        <v>104</v>
      </c>
      <c r="I17" s="22">
        <f>(G17*C$9)</f>
        <v>104</v>
      </c>
      <c r="J17" s="40">
        <v>1</v>
      </c>
      <c r="K17" s="41"/>
      <c r="L17" s="43"/>
      <c r="M17" s="19"/>
      <c r="N17" s="18"/>
      <c r="O17" s="20"/>
      <c r="P17" s="20"/>
      <c r="Q17" s="27"/>
      <c r="R17" s="27"/>
      <c r="S17" s="27"/>
      <c r="T17" s="44"/>
      <c r="U17" s="44"/>
      <c r="V17" s="27"/>
      <c r="W17" s="44"/>
    </row>
    <row r="18" spans="1:23" ht="18" customHeight="1" thickBot="1">
      <c r="A18" s="23">
        <f>COUNT(A16:A17)</f>
        <v>2</v>
      </c>
      <c r="B18" s="224"/>
      <c r="C18" s="225"/>
      <c r="D18" s="24">
        <f t="shared" ref="D18:I18" si="4">SUM(D16:D17)</f>
        <v>0</v>
      </c>
      <c r="E18" s="24">
        <f t="shared" si="4"/>
        <v>0</v>
      </c>
      <c r="F18" s="24">
        <f t="shared" si="4"/>
        <v>0</v>
      </c>
      <c r="G18" s="24">
        <f t="shared" si="4"/>
        <v>26</v>
      </c>
      <c r="H18" s="24">
        <f t="shared" si="4"/>
        <v>208</v>
      </c>
      <c r="I18" s="24">
        <f t="shared" si="4"/>
        <v>208</v>
      </c>
      <c r="J18" s="221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3"/>
    </row>
    <row r="19" spans="1:23" ht="18" customHeight="1">
      <c r="A19" s="28">
        <v>1</v>
      </c>
      <c r="B19" s="30" t="s">
        <v>61</v>
      </c>
      <c r="C19" s="87" t="s">
        <v>64</v>
      </c>
      <c r="D19" s="21">
        <f>NETWORKDAYS(K19,L19)</f>
        <v>0</v>
      </c>
      <c r="E19" s="22">
        <f>(C$9*D19)</f>
        <v>0</v>
      </c>
      <c r="F19" s="22">
        <f>(C$8*C$9)</f>
        <v>0</v>
      </c>
      <c r="G19" s="22">
        <f>((C$7)-(C$8+D19))</f>
        <v>13</v>
      </c>
      <c r="H19" s="22">
        <f t="shared" ref="H19" si="5">(C$7*C$9)</f>
        <v>104</v>
      </c>
      <c r="I19" s="22">
        <f t="shared" ref="I19" si="6">(G19*C$9)</f>
        <v>104</v>
      </c>
      <c r="J19" s="48">
        <v>1</v>
      </c>
      <c r="K19" s="41"/>
      <c r="L19" s="43"/>
      <c r="M19" s="19"/>
      <c r="N19" s="50"/>
      <c r="O19" s="51"/>
      <c r="P19" s="51"/>
      <c r="Q19" s="29"/>
      <c r="R19" s="27"/>
      <c r="S19" s="44"/>
      <c r="T19" s="27"/>
      <c r="U19" s="27"/>
      <c r="V19" s="27"/>
      <c r="W19" s="27"/>
    </row>
    <row r="20" spans="1:23" ht="18" customHeight="1">
      <c r="A20" s="28">
        <v>2</v>
      </c>
      <c r="B20" s="30" t="s">
        <v>62</v>
      </c>
      <c r="C20" s="87" t="s">
        <v>64</v>
      </c>
      <c r="D20" s="21">
        <f t="shared" ref="D20" si="7">NETWORKDAYS(K20,L20)</f>
        <v>0</v>
      </c>
      <c r="E20" s="22">
        <f t="shared" ref="E20" si="8">(C$9*D20)</f>
        <v>0</v>
      </c>
      <c r="F20" s="22">
        <f t="shared" ref="F20" si="9">(C$8*C$9)</f>
        <v>0</v>
      </c>
      <c r="G20" s="22">
        <f t="shared" ref="G20" si="10">((C$7)-(C$8+D20))</f>
        <v>13</v>
      </c>
      <c r="H20" s="22">
        <f t="shared" ref="H20" si="11">(C$7*C$9)</f>
        <v>104</v>
      </c>
      <c r="I20" s="22">
        <f t="shared" ref="I20" si="12">(G20*C$9)</f>
        <v>104</v>
      </c>
      <c r="J20" s="48">
        <v>1</v>
      </c>
      <c r="K20" s="52"/>
      <c r="L20" s="53"/>
      <c r="M20" s="30"/>
      <c r="N20" s="29"/>
      <c r="O20" s="51"/>
      <c r="P20" s="51"/>
      <c r="Q20" s="59"/>
      <c r="R20" s="27"/>
      <c r="S20" s="27"/>
      <c r="T20" s="27"/>
      <c r="U20" s="27"/>
      <c r="V20" s="27"/>
      <c r="W20" s="27"/>
    </row>
    <row r="21" spans="1:23" ht="18" customHeight="1" thickBot="1">
      <c r="A21" s="28">
        <v>3</v>
      </c>
      <c r="B21" s="86" t="s">
        <v>63</v>
      </c>
      <c r="C21" s="87" t="s">
        <v>64</v>
      </c>
      <c r="D21" s="21">
        <f>NETWORKDAYS(K21,L21)</f>
        <v>0</v>
      </c>
      <c r="E21" s="22">
        <f>(C$9*D21)</f>
        <v>0</v>
      </c>
      <c r="F21" s="22">
        <f>(C$8*C$9)</f>
        <v>0</v>
      </c>
      <c r="G21" s="22">
        <f>((C$7)-(C$8+D21))</f>
        <v>13</v>
      </c>
      <c r="H21" s="22">
        <f>(C$7*C$9)</f>
        <v>104</v>
      </c>
      <c r="I21" s="22">
        <f>(G21*C$9)</f>
        <v>104</v>
      </c>
      <c r="J21" s="48">
        <v>1</v>
      </c>
      <c r="K21" s="52"/>
      <c r="L21" s="53"/>
      <c r="M21" s="30"/>
      <c r="N21" s="29"/>
      <c r="O21" s="51"/>
      <c r="P21" s="51"/>
      <c r="Q21" s="59"/>
      <c r="R21" s="27"/>
      <c r="S21" s="27"/>
      <c r="T21" s="27"/>
      <c r="U21" s="27"/>
      <c r="V21" s="27"/>
      <c r="W21" s="27"/>
    </row>
    <row r="22" spans="1:23" ht="18" customHeight="1">
      <c r="A22" s="23">
        <v>3</v>
      </c>
      <c r="B22" s="224"/>
      <c r="C22" s="225"/>
      <c r="D22" s="24">
        <f t="shared" ref="D22" si="13">SUM(D19:D21)</f>
        <v>0</v>
      </c>
      <c r="E22" s="24">
        <f>SUM(E19:E21)</f>
        <v>0</v>
      </c>
      <c r="F22" s="24">
        <f>SUM(F19:F21)</f>
        <v>0</v>
      </c>
      <c r="G22" s="24">
        <f>SUM(G19:G21)</f>
        <v>39</v>
      </c>
      <c r="H22" s="24">
        <f>SUM(H19:H21)</f>
        <v>312</v>
      </c>
      <c r="I22" s="24">
        <f>SUM(I19:I21)</f>
        <v>312</v>
      </c>
      <c r="J22" s="221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3"/>
    </row>
    <row r="23" spans="1:23" ht="18" customHeight="1" thickBot="1">
      <c r="A23" s="26">
        <v>1</v>
      </c>
      <c r="B23" s="88" t="s">
        <v>65</v>
      </c>
      <c r="C23" s="20" t="s">
        <v>9</v>
      </c>
      <c r="D23" s="21">
        <f t="shared" ref="D23" si="14">NETWORKDAYS(K23,L23)</f>
        <v>0</v>
      </c>
      <c r="E23" s="22">
        <f t="shared" ref="E23" si="15">(C$9*D23)</f>
        <v>0</v>
      </c>
      <c r="F23" s="22">
        <f t="shared" ref="F23" si="16">(C$8*C$9)</f>
        <v>0</v>
      </c>
      <c r="G23" s="22">
        <f>((C$7)-(C$8+D23))</f>
        <v>13</v>
      </c>
      <c r="H23" s="22">
        <f>(C$7*C$9)</f>
        <v>104</v>
      </c>
      <c r="I23" s="22">
        <f t="shared" ref="I23" si="17">(G23*C$9)</f>
        <v>104</v>
      </c>
      <c r="J23" s="45">
        <v>1</v>
      </c>
      <c r="K23" s="46"/>
      <c r="L23" s="47"/>
      <c r="M23" s="31"/>
      <c r="N23" s="54"/>
      <c r="O23" s="20"/>
      <c r="P23" s="20"/>
      <c r="Q23" s="60"/>
      <c r="R23" s="20"/>
      <c r="S23" s="61"/>
      <c r="T23" s="20"/>
      <c r="U23" s="61"/>
      <c r="V23" s="20"/>
      <c r="W23" s="20"/>
    </row>
    <row r="24" spans="1:23" ht="18" customHeight="1" thickBot="1">
      <c r="A24" s="23">
        <f>COUNT(A23:A23)</f>
        <v>1</v>
      </c>
      <c r="B24" s="32"/>
      <c r="C24" s="32"/>
      <c r="D24" s="24">
        <f t="shared" ref="D24:I24" si="18">SUM(D23:D23)</f>
        <v>0</v>
      </c>
      <c r="E24" s="24">
        <f t="shared" si="18"/>
        <v>0</v>
      </c>
      <c r="F24" s="24">
        <f t="shared" si="18"/>
        <v>0</v>
      </c>
      <c r="G24" s="24">
        <f t="shared" si="18"/>
        <v>13</v>
      </c>
      <c r="H24" s="24">
        <f t="shared" si="18"/>
        <v>104</v>
      </c>
      <c r="I24" s="24">
        <f t="shared" si="18"/>
        <v>104</v>
      </c>
      <c r="J24" s="221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3"/>
    </row>
    <row r="25" spans="1:23" ht="18" customHeight="1">
      <c r="A25" s="33">
        <f>SUM(A15,A18,A22,A24)</f>
        <v>8</v>
      </c>
      <c r="B25" s="232"/>
      <c r="C25" s="233"/>
      <c r="D25" s="34">
        <f t="shared" ref="D25:I25" si="19">SUM(D15,D18,D22,D24)</f>
        <v>0</v>
      </c>
      <c r="E25" s="34">
        <f t="shared" si="19"/>
        <v>0</v>
      </c>
      <c r="F25" s="34">
        <f t="shared" si="19"/>
        <v>0</v>
      </c>
      <c r="G25" s="34">
        <f t="shared" si="19"/>
        <v>104</v>
      </c>
      <c r="H25" s="34">
        <f t="shared" si="19"/>
        <v>832</v>
      </c>
      <c r="I25" s="34">
        <f t="shared" si="19"/>
        <v>832</v>
      </c>
      <c r="J25" s="55"/>
      <c r="K25" s="49"/>
      <c r="L25" s="49"/>
      <c r="M25" s="56"/>
      <c r="N25" s="57"/>
    </row>
    <row r="26" spans="1:23" ht="18" customHeight="1">
      <c r="A26" s="234" t="s">
        <v>50</v>
      </c>
      <c r="B26" s="232"/>
      <c r="C26" s="233"/>
      <c r="D26" s="235">
        <f>(H25-I25)</f>
        <v>0</v>
      </c>
      <c r="E26" s="236"/>
      <c r="F26" s="236"/>
      <c r="G26" s="236"/>
      <c r="H26" s="236"/>
      <c r="I26" s="237"/>
    </row>
    <row r="28" spans="1:23" ht="18.75" customHeight="1"/>
  </sheetData>
  <mergeCells count="16">
    <mergeCell ref="B25:C25"/>
    <mergeCell ref="A26:C26"/>
    <mergeCell ref="D26:I26"/>
    <mergeCell ref="A11:A12"/>
    <mergeCell ref="B11:B12"/>
    <mergeCell ref="C11:C12"/>
    <mergeCell ref="B18:C18"/>
    <mergeCell ref="J18:W18"/>
    <mergeCell ref="B22:C22"/>
    <mergeCell ref="J22:W22"/>
    <mergeCell ref="J24:W24"/>
    <mergeCell ref="D11:J11"/>
    <mergeCell ref="K11:M11"/>
    <mergeCell ref="N11:W11"/>
    <mergeCell ref="B15:C15"/>
    <mergeCell ref="J15:W15"/>
  </mergeCells>
  <pageMargins left="0.69930555555555596" right="0.69930555555555596" top="0.75" bottom="0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7" sqref="B7"/>
    </sheetView>
  </sheetViews>
  <sheetFormatPr defaultColWidth="7.7109375" defaultRowHeight="20.25" customHeight="1"/>
  <cols>
    <col min="1" max="1" width="7.7109375" style="1"/>
    <col min="2" max="2" width="12.140625" style="1" customWidth="1"/>
    <col min="3" max="3" width="11.28515625" style="1" customWidth="1"/>
    <col min="4" max="4" width="12.140625" style="1" customWidth="1"/>
    <col min="5" max="5" width="8.85546875" style="1" customWidth="1"/>
    <col min="6" max="16384" width="7.7109375" style="1"/>
  </cols>
  <sheetData>
    <row r="3" spans="2:5" ht="32.25" customHeight="1">
      <c r="B3" s="2" t="s">
        <v>51</v>
      </c>
      <c r="C3" s="2" t="s">
        <v>52</v>
      </c>
      <c r="D3" s="3" t="s">
        <v>53</v>
      </c>
      <c r="E3" s="2" t="s">
        <v>54</v>
      </c>
    </row>
    <row r="4" spans="2:5" ht="20.25" customHeight="1">
      <c r="B4" s="4">
        <v>0</v>
      </c>
      <c r="C4" s="4">
        <v>4</v>
      </c>
      <c r="D4" s="5">
        <v>4</v>
      </c>
      <c r="E4" s="4">
        <v>1</v>
      </c>
    </row>
    <row r="5" spans="2:5" ht="20.25" customHeight="1">
      <c r="B5" s="4">
        <v>5</v>
      </c>
      <c r="C5" s="4">
        <v>12</v>
      </c>
      <c r="D5" s="5">
        <v>8</v>
      </c>
      <c r="E5" s="4">
        <v>2</v>
      </c>
    </row>
    <row r="6" spans="2:5" ht="20.25" customHeight="1">
      <c r="B6" s="4">
        <v>13</v>
      </c>
      <c r="C6" s="4">
        <v>24</v>
      </c>
      <c r="D6" s="5">
        <v>12</v>
      </c>
      <c r="E6" s="4">
        <v>3</v>
      </c>
    </row>
    <row r="7" spans="2:5" ht="20.25" customHeight="1">
      <c r="B7" s="4">
        <v>25</v>
      </c>
      <c r="C7" s="4">
        <v>44</v>
      </c>
      <c r="D7" s="5">
        <v>20</v>
      </c>
      <c r="E7" s="4">
        <v>5</v>
      </c>
    </row>
    <row r="8" spans="2:5" ht="20.25" customHeight="1">
      <c r="B8" s="4">
        <v>45</v>
      </c>
      <c r="C8" s="4">
        <v>76</v>
      </c>
      <c r="D8" s="5">
        <v>32</v>
      </c>
      <c r="E8" s="4">
        <v>8</v>
      </c>
    </row>
    <row r="9" spans="2:5" ht="20.25" customHeight="1">
      <c r="B9" s="4">
        <v>77</v>
      </c>
      <c r="C9" s="4">
        <v>121</v>
      </c>
      <c r="D9" s="5">
        <v>45</v>
      </c>
      <c r="E9" s="4">
        <v>13</v>
      </c>
    </row>
    <row r="10" spans="2:5" ht="20.25" customHeight="1">
      <c r="B10" s="4">
        <v>122</v>
      </c>
      <c r="C10" s="4">
        <v>181</v>
      </c>
      <c r="D10" s="5">
        <v>60</v>
      </c>
      <c r="E10" s="4">
        <v>21</v>
      </c>
    </row>
    <row r="11" spans="2:5" ht="20.25" customHeight="1">
      <c r="B11" s="4">
        <v>182</v>
      </c>
      <c r="C11" s="4">
        <v>261</v>
      </c>
      <c r="D11" s="5">
        <v>80</v>
      </c>
      <c r="E11" s="4">
        <v>34</v>
      </c>
    </row>
    <row r="12" spans="2:5" ht="20.25" customHeight="1">
      <c r="B12" s="4">
        <v>262</v>
      </c>
      <c r="C12" s="4">
        <v>371</v>
      </c>
      <c r="D12" s="5">
        <v>110</v>
      </c>
      <c r="E12" s="4">
        <v>55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UI</vt:lpstr>
      <vt:lpstr>Angular</vt:lpstr>
      <vt:lpstr>Backend</vt:lpstr>
      <vt:lpstr>Testing</vt:lpstr>
      <vt:lpstr>Assumption</vt:lpstr>
      <vt:lpstr>Guideline</vt:lpstr>
      <vt:lpstr>Sprint # 10 - Details</vt:lpstr>
      <vt:lpstr>Resource &amp; Vacation Details</vt:lpstr>
      <vt:lpstr>Points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K</dc:creator>
  <cp:lastModifiedBy>Rajesh Nivargikar (Consultant)</cp:lastModifiedBy>
  <cp:lastPrinted>2018-07-31T10:24:19Z</cp:lastPrinted>
  <dcterms:created xsi:type="dcterms:W3CDTF">2017-08-02T15:19:00Z</dcterms:created>
  <dcterms:modified xsi:type="dcterms:W3CDTF">2019-01-14T13:51:42Z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